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техникум\2020-2021\Дистанционка\задания\перем дист\"/>
    </mc:Choice>
  </mc:AlternateContent>
  <xr:revisionPtr revIDLastSave="0" documentId="13_ncr:1_{AF7992F8-BE8D-4A41-B850-5AB4BDD1D3DC}" xr6:coauthVersionLast="46" xr6:coauthVersionMax="46" xr10:uidLastSave="{00000000-0000-0000-0000-000000000000}"/>
  <bookViews>
    <workbookView xWindow="-120" yWindow="-120" windowWidth="19440" windowHeight="15600" tabRatio="500" xr2:uid="{00000000-000D-0000-FFFF-FFFF00000000}"/>
  </bookViews>
  <sheets>
    <sheet name="варианты" sheetId="1" r:id="rId1"/>
    <sheet name="задание RL" sheetId="2" r:id="rId2"/>
    <sheet name="задание RС" sheetId="5" r:id="rId3"/>
    <sheet name="Лист1" sheetId="4" state="hidden" r:id="rId4"/>
    <sheet name="задание  RLC " sheetId="6" r:id="rId5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41" i="1" l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40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6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7" i="1"/>
  <c r="D6" i="1"/>
  <c r="G41" i="1"/>
  <c r="M41" i="1"/>
  <c r="K9" i="4"/>
  <c r="G14" i="2"/>
  <c r="G15" i="2"/>
  <c r="E8" i="4"/>
  <c r="H9" i="4"/>
  <c r="G16" i="5" s="1"/>
  <c r="K4" i="4"/>
  <c r="K5" i="4" s="1"/>
  <c r="E14" i="6"/>
  <c r="E13" i="6"/>
  <c r="H5" i="4"/>
  <c r="G12" i="5" s="1"/>
  <c r="E14" i="5"/>
  <c r="E15" i="5" s="1"/>
  <c r="E13" i="5"/>
  <c r="E4" i="4"/>
  <c r="G11" i="2" s="1"/>
  <c r="E12" i="2"/>
  <c r="E13" i="2" s="1"/>
  <c r="E14" i="2" s="1"/>
  <c r="A41" i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M7" i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G7" i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K8" i="4" l="1"/>
  <c r="G16" i="6" s="1"/>
  <c r="K7" i="4"/>
  <c r="K6" i="4"/>
  <c r="G13" i="6"/>
  <c r="G15" i="6"/>
  <c r="G12" i="6"/>
  <c r="H6" i="4"/>
  <c r="G13" i="5" s="1"/>
  <c r="E5" i="4"/>
  <c r="G12" i="2" s="1"/>
  <c r="G17" i="6" l="1"/>
  <c r="G14" i="6"/>
  <c r="H8" i="4"/>
  <c r="G15" i="5" s="1"/>
  <c r="H7" i="4"/>
  <c r="G14" i="5" s="1"/>
  <c r="E7" i="4"/>
  <c r="E6" i="4"/>
  <c r="G13" i="2" s="1"/>
  <c r="M42" i="1" l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G42" i="1"/>
  <c r="G43" i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</calcChain>
</file>

<file path=xl/sharedStrings.xml><?xml version="1.0" encoding="utf-8"?>
<sst xmlns="http://schemas.openxmlformats.org/spreadsheetml/2006/main" count="121" uniqueCount="54">
  <si>
    <t>гр. 211</t>
  </si>
  <si>
    <t>Параметры вариантов задач.</t>
  </si>
  <si>
    <t>гр. 212</t>
  </si>
  <si>
    <t>Вариант №</t>
  </si>
  <si>
    <t>R1</t>
  </si>
  <si>
    <r>
      <rPr>
        <sz val="14"/>
        <color rgb="FF000000"/>
        <rFont val="Times New Roman"/>
        <family val="1"/>
        <charset val="204"/>
      </rPr>
      <t>X</t>
    </r>
    <r>
      <rPr>
        <sz val="10"/>
        <color rgb="FF000000"/>
        <rFont val="Times New Roman"/>
        <family val="1"/>
        <charset val="204"/>
      </rPr>
      <t>L</t>
    </r>
  </si>
  <si>
    <t>Uп</t>
  </si>
  <si>
    <t>330</t>
  </si>
  <si>
    <t>гр. 213</t>
  </si>
  <si>
    <t>гр. 214</t>
  </si>
  <si>
    <t>Заполнить данные: группа № , Фамилия И.О., вариант №</t>
  </si>
  <si>
    <t>Группа</t>
  </si>
  <si>
    <t>№</t>
  </si>
  <si>
    <t>Фамилия И.О.</t>
  </si>
  <si>
    <t>Условие задачи.</t>
  </si>
  <si>
    <t>Результаты решения задачи.</t>
  </si>
  <si>
    <t>Дествие №</t>
  </si>
  <si>
    <t>Полученный результат</t>
  </si>
  <si>
    <t>Верно / ложь</t>
  </si>
  <si>
    <t>Параметр</t>
  </si>
  <si>
    <t>Величина.</t>
  </si>
  <si>
    <t>R1; Ом</t>
  </si>
  <si>
    <t>Iобщ</t>
  </si>
  <si>
    <t>Xс; Ом</t>
  </si>
  <si>
    <t>Ur</t>
  </si>
  <si>
    <t xml:space="preserve"> </t>
  </si>
  <si>
    <t>⁓Uпит</t>
  </si>
  <si>
    <r>
      <rPr>
        <sz val="14"/>
        <rFont val="Times New Roman"/>
        <family val="1"/>
        <charset val="204"/>
      </rPr>
      <t>Ux</t>
    </r>
    <r>
      <rPr>
        <sz val="10"/>
        <rFont val="Times New Roman"/>
        <family val="1"/>
        <charset val="204"/>
      </rPr>
      <t>с</t>
    </r>
  </si>
  <si>
    <t>Zобщ</t>
  </si>
  <si>
    <t>задание RL</t>
  </si>
  <si>
    <t>Xc</t>
  </si>
  <si>
    <t>XL; Ом</t>
  </si>
  <si>
    <r>
      <t>X</t>
    </r>
    <r>
      <rPr>
        <sz val="11"/>
        <color rgb="FF000000"/>
        <rFont val="Times New Roman"/>
        <family val="1"/>
        <charset val="204"/>
      </rPr>
      <t>L</t>
    </r>
    <r>
      <rPr>
        <sz val="16"/>
        <color rgb="FF000000"/>
        <rFont val="Times New Roman"/>
        <family val="1"/>
        <charset val="204"/>
      </rPr>
      <t>; Ом</t>
    </r>
  </si>
  <si>
    <t xml:space="preserve">Действие № </t>
  </si>
  <si>
    <t>Результат</t>
  </si>
  <si>
    <r>
      <t>Ux</t>
    </r>
    <r>
      <rPr>
        <vertAlign val="subscript"/>
        <sz val="14"/>
        <rFont val="Times New Roman"/>
        <family val="1"/>
        <charset val="204"/>
      </rPr>
      <t>L</t>
    </r>
  </si>
  <si>
    <t>задание Rc</t>
  </si>
  <si>
    <t>Z</t>
  </si>
  <si>
    <t>I</t>
  </si>
  <si>
    <r>
      <rPr>
        <sz val="18"/>
        <color rgb="FF000000"/>
        <rFont val="Calibri"/>
        <family val="2"/>
        <charset val="204"/>
      </rPr>
      <t>U</t>
    </r>
    <r>
      <rPr>
        <sz val="11"/>
        <color rgb="FF000000"/>
        <rFont val="Calibri"/>
        <family val="2"/>
        <charset val="204"/>
      </rPr>
      <t>Xс</t>
    </r>
  </si>
  <si>
    <r>
      <rPr>
        <sz val="16"/>
        <color rgb="FF000000"/>
        <rFont val="Calibri"/>
        <family val="2"/>
        <charset val="204"/>
      </rPr>
      <t>U</t>
    </r>
    <r>
      <rPr>
        <sz val="11"/>
        <color rgb="FF000000"/>
        <rFont val="Calibri"/>
        <family val="2"/>
        <charset val="204"/>
      </rPr>
      <t>XL</t>
    </r>
  </si>
  <si>
    <r>
      <rPr>
        <sz val="14"/>
        <color rgb="FF000000"/>
        <rFont val="Calibri"/>
        <family val="2"/>
        <charset val="204"/>
      </rPr>
      <t>U</t>
    </r>
    <r>
      <rPr>
        <sz val="11"/>
        <color rgb="FF000000"/>
        <rFont val="Calibri"/>
        <family val="2"/>
        <charset val="204"/>
      </rPr>
      <t>r</t>
    </r>
  </si>
  <si>
    <t>Uобщ.</t>
  </si>
  <si>
    <t>задание RLC</t>
  </si>
  <si>
    <r>
      <t>Начертить схему и выполнить расчет последовательного соединения активного сопротивления R1, Ом; ,ёмкостного сопротивления Xс и индуктивного сопротивления X</t>
    </r>
    <r>
      <rPr>
        <vertAlign val="subscript"/>
        <sz val="14"/>
        <color rgb="FF000000"/>
        <rFont val="Times New Roman"/>
        <family val="1"/>
        <charset val="204"/>
      </rPr>
      <t>L</t>
    </r>
    <r>
      <rPr>
        <sz val="14"/>
        <color rgb="FF000000"/>
        <rFont val="Times New Roman"/>
        <family val="1"/>
        <charset val="204"/>
      </rPr>
      <t xml:space="preserve"> Ом; в переменном токе. Определить величину падения напряжений на каждом участке цепи, вычислить общее падение напряжения в даннной цепи (Uобщ.), построить векторную диаграмму напряжений.                                                                                Величины R1, Ом; Xс. Ом; XL, Ом;  и  </t>
    </r>
    <r>
      <rPr>
        <b/>
        <sz val="20"/>
        <color rgb="FF000000"/>
        <rFont val="Times New Roman"/>
        <family val="1"/>
        <charset val="204"/>
      </rPr>
      <t>⁓</t>
    </r>
    <r>
      <rPr>
        <sz val="14"/>
        <color rgb="FF000000"/>
        <rFont val="Times New Roman"/>
        <family val="1"/>
        <charset val="204"/>
      </rPr>
      <t xml:space="preserve">Uпит, В,  выбрать в листе "варианты".
</t>
    </r>
  </si>
  <si>
    <r>
      <t>Начертить схему и выполнить расчет последовательного соединения активного сопротивления R1, Ом;  и индуктивного сопротивления X</t>
    </r>
    <r>
      <rPr>
        <sz val="11"/>
        <color rgb="FF000000"/>
        <rFont val="Times New Roman"/>
        <family val="1"/>
        <charset val="204"/>
      </rPr>
      <t>L</t>
    </r>
    <r>
      <rPr>
        <sz val="16"/>
        <color rgb="FF000000"/>
        <rFont val="Times New Roman"/>
        <family val="1"/>
        <charset val="204"/>
      </rPr>
      <t xml:space="preserve">, Ом; в переменном токе. Определить величину падения напряжений на каждом участке цепи, вычисить общее падение напряжения в даннной цепи (Uобщ.), построить векторную диаграмму напряжений.                                                                                                        Величины R1, Ом; XL, Ом;  и  </t>
    </r>
    <r>
      <rPr>
        <b/>
        <sz val="16"/>
        <color rgb="FF000000"/>
        <rFont val="Times New Roman"/>
        <family val="1"/>
        <charset val="204"/>
      </rPr>
      <t>⁓</t>
    </r>
    <r>
      <rPr>
        <sz val="16"/>
        <color rgb="FF000000"/>
        <rFont val="Times New Roman"/>
        <family val="1"/>
        <charset val="204"/>
      </rPr>
      <t xml:space="preserve">Uпит, В,  выбрать в листе "варианты".
</t>
    </r>
  </si>
  <si>
    <t>Задачи по расчету цепи переменного тока с активным, емкостным  и индуктивным сопротивлениями (цепь RLC).</t>
  </si>
  <si>
    <t>Задачи по расчету цепи переменного тока с активным и емкостным сопротивлением (цепь RC).</t>
  </si>
  <si>
    <r>
      <t xml:space="preserve">Начертить схему и выполнить расчет последовательного соединения активного сопротивления R1, Ом;  и ёмкостного сопротивления Xс, Ом; в переменном токе. Определить величину падения напряжений на каждом участке цепи, вычислить общее падение напряжения в даннной цепи (Uобщ.), построить векторную диаграмму напряжений.                                                                                          Величины R1, Ом; XL, Ом;  и  </t>
    </r>
    <r>
      <rPr>
        <b/>
        <sz val="20"/>
        <color rgb="FF000000"/>
        <rFont val="Times New Roman"/>
        <family val="1"/>
        <charset val="204"/>
      </rPr>
      <t>⁓</t>
    </r>
    <r>
      <rPr>
        <sz val="14"/>
        <color rgb="FF000000"/>
        <rFont val="Times New Roman"/>
        <family val="1"/>
        <charset val="204"/>
      </rPr>
      <t xml:space="preserve">Uпит, В,  выбрать в листе "варианты".
</t>
    </r>
  </si>
  <si>
    <t>Задачи по расчету цепи переменного тока с активным и индуктивным сопротивлением (цепь RL).</t>
  </si>
  <si>
    <t>Сидоров Олег</t>
  </si>
  <si>
    <t>Сидоров О.</t>
  </si>
  <si>
    <t>гр. 20</t>
  </si>
  <si>
    <t>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</si>
</sst>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2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1"/>
      <color rgb="FF000000"/>
      <name val="Tames Sans ITC"/>
      <charset val="204"/>
    </font>
    <font>
      <vertAlign val="subscript"/>
      <sz val="14"/>
      <name val="Times New Roman"/>
      <family val="1"/>
      <charset val="204"/>
    </font>
    <font>
      <vertAlign val="subscript"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FFCC"/>
        <bgColor rgb="FF99CCFF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rgb="FFC0C0C0"/>
      </patternFill>
    </fill>
    <fill>
      <patternFill patternType="solid">
        <fgColor rgb="FFFFC000"/>
        <bgColor rgb="FFFF99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49" fontId="1" fillId="0" borderId="1" xfId="0" applyNumberFormat="1" applyFont="1" applyBorder="1"/>
    <xf numFmtId="0" fontId="1" fillId="3" borderId="0" xfId="0" applyFont="1" applyFill="1" applyBorder="1" applyAlignment="1">
      <alignment horizontal="left" vertical="top" wrapText="1"/>
    </xf>
    <xf numFmtId="2" fontId="3" fillId="0" borderId="0" xfId="0" applyNumberFormat="1" applyFont="1"/>
    <xf numFmtId="0" fontId="1" fillId="0" borderId="0" xfId="0" applyFont="1"/>
    <xf numFmtId="0" fontId="0" fillId="0" borderId="1" xfId="0" applyFont="1" applyBorder="1"/>
    <xf numFmtId="0" fontId="0" fillId="0" borderId="0" xfId="0" applyFont="1" applyBorder="1"/>
    <xf numFmtId="0" fontId="0" fillId="3" borderId="0" xfId="0" applyFill="1" applyBorder="1"/>
    <xf numFmtId="164" fontId="0" fillId="0" borderId="0" xfId="0" applyNumberFormat="1"/>
    <xf numFmtId="0" fontId="1" fillId="0" borderId="3" xfId="0" applyFont="1" applyBorder="1" applyAlignment="1">
      <alignment horizontal="left" vertical="top" wrapText="1"/>
    </xf>
    <xf numFmtId="2" fontId="1" fillId="0" borderId="1" xfId="0" applyNumberFormat="1" applyFont="1" applyBorder="1" applyProtection="1">
      <protection locked="0"/>
    </xf>
    <xf numFmtId="0" fontId="6" fillId="0" borderId="1" xfId="0" applyFont="1" applyBorder="1"/>
    <xf numFmtId="2" fontId="6" fillId="0" borderId="1" xfId="0" applyNumberFormat="1" applyFont="1" applyBorder="1"/>
    <xf numFmtId="2" fontId="6" fillId="0" borderId="0" xfId="0" applyNumberFormat="1" applyFont="1"/>
    <xf numFmtId="0" fontId="1" fillId="0" borderId="1" xfId="0" applyFont="1" applyBorder="1" applyAlignment="1" applyProtection="1">
      <alignment horizontal="left" vertical="top" wrapText="1"/>
      <protection locked="0"/>
    </xf>
    <xf numFmtId="164" fontId="1" fillId="0" borderId="1" xfId="0" applyNumberFormat="1" applyFont="1" applyBorder="1" applyProtection="1">
      <protection locked="0"/>
    </xf>
    <xf numFmtId="164" fontId="6" fillId="0" borderId="1" xfId="0" applyNumberFormat="1" applyFont="1" applyBorder="1"/>
    <xf numFmtId="2" fontId="0" fillId="0" borderId="0" xfId="0" applyNumberFormat="1"/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2" fontId="5" fillId="0" borderId="0" xfId="0" applyNumberFormat="1" applyFont="1"/>
    <xf numFmtId="0" fontId="8" fillId="3" borderId="0" xfId="0" applyFont="1" applyFill="1" applyBorder="1" applyAlignment="1">
      <alignment horizontal="left" vertical="top" wrapText="1"/>
    </xf>
    <xf numFmtId="0" fontId="8" fillId="0" borderId="0" xfId="0" applyFont="1"/>
    <xf numFmtId="0" fontId="9" fillId="0" borderId="1" xfId="0" applyFont="1" applyBorder="1"/>
    <xf numFmtId="0" fontId="9" fillId="0" borderId="0" xfId="0" applyFont="1"/>
    <xf numFmtId="0" fontId="9" fillId="0" borderId="0" xfId="0" applyFont="1" applyBorder="1"/>
    <xf numFmtId="0" fontId="9" fillId="3" borderId="0" xfId="0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1" xfId="0" applyFont="1" applyBorder="1"/>
    <xf numFmtId="2" fontId="8" fillId="0" borderId="1" xfId="0" applyNumberFormat="1" applyFont="1" applyBorder="1" applyProtection="1"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164" fontId="8" fillId="0" borderId="1" xfId="0" applyNumberFormat="1" applyFont="1" applyBorder="1" applyProtection="1">
      <protection locked="0"/>
    </xf>
    <xf numFmtId="0" fontId="11" fillId="0" borderId="0" xfId="0" applyFont="1"/>
    <xf numFmtId="2" fontId="6" fillId="0" borderId="5" xfId="0" applyNumberFormat="1" applyFont="1" applyBorder="1"/>
    <xf numFmtId="0" fontId="6" fillId="0" borderId="1" xfId="0" applyFont="1" applyBorder="1" applyAlignment="1">
      <alignment horizontal="left" vertical="top" wrapText="1"/>
    </xf>
    <xf numFmtId="2" fontId="9" fillId="0" borderId="1" xfId="0" applyNumberFormat="1" applyFont="1" applyBorder="1"/>
    <xf numFmtId="164" fontId="9" fillId="0" borderId="1" xfId="0" applyNumberFormat="1" applyFont="1" applyBorder="1"/>
    <xf numFmtId="0" fontId="0" fillId="0" borderId="1" xfId="0" applyBorder="1"/>
    <xf numFmtId="0" fontId="14" fillId="0" borderId="1" xfId="0" applyFont="1" applyBorder="1"/>
    <xf numFmtId="2" fontId="0" fillId="0" borderId="1" xfId="0" applyNumberFormat="1" applyBorder="1"/>
    <xf numFmtId="0" fontId="9" fillId="2" borderId="1" xfId="0" applyFont="1" applyFill="1" applyBorder="1" applyProtection="1">
      <protection locked="0"/>
    </xf>
    <xf numFmtId="0" fontId="9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Protection="1">
      <protection locked="0"/>
    </xf>
    <xf numFmtId="49" fontId="8" fillId="0" borderId="0" xfId="0" applyNumberFormat="1" applyFont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0" fontId="0" fillId="2" borderId="0" xfId="0" applyFill="1" applyBorder="1" applyProtection="1">
      <protection locked="0"/>
    </xf>
    <xf numFmtId="49" fontId="1" fillId="0" borderId="0" xfId="0" applyNumberFormat="1" applyFont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" fontId="1" fillId="0" borderId="1" xfId="0" applyNumberFormat="1" applyFont="1" applyBorder="1"/>
    <xf numFmtId="0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Q70"/>
  <sheetViews>
    <sheetView tabSelected="1" zoomScaleNormal="100" workbookViewId="0">
      <selection activeCell="N6" sqref="N6"/>
    </sheetView>
  </sheetViews>
  <sheetFormatPr defaultColWidth="8.42578125" defaultRowHeight="15"/>
  <cols>
    <col min="1" max="1" width="11.7109375" customWidth="1"/>
    <col min="2" max="2" width="6.7109375" customWidth="1"/>
    <col min="5" max="5" width="10.5703125" customWidth="1"/>
    <col min="6" max="6" width="6.140625" customWidth="1"/>
    <col min="7" max="7" width="11" customWidth="1"/>
    <col min="8" max="8" width="6.28515625" customWidth="1"/>
    <col min="9" max="10" width="6.5703125" customWidth="1"/>
    <col min="11" max="11" width="12.85546875" customWidth="1"/>
    <col min="13" max="13" width="12.28515625" customWidth="1"/>
  </cols>
  <sheetData>
    <row r="4" spans="1:17" ht="18.75">
      <c r="A4" s="1" t="s">
        <v>0</v>
      </c>
      <c r="B4" s="52" t="s">
        <v>1</v>
      </c>
      <c r="C4" s="52"/>
      <c r="D4" s="52"/>
      <c r="E4" s="52"/>
      <c r="G4" s="1" t="s">
        <v>2</v>
      </c>
      <c r="H4" s="52" t="s">
        <v>1</v>
      </c>
      <c r="I4" s="52"/>
      <c r="J4" s="52"/>
      <c r="K4" s="52"/>
      <c r="M4" s="1" t="s">
        <v>8</v>
      </c>
      <c r="N4" s="52" t="s">
        <v>1</v>
      </c>
      <c r="O4" s="52"/>
      <c r="P4" s="52"/>
      <c r="Q4" s="52"/>
    </row>
    <row r="5" spans="1:17" ht="37.5">
      <c r="A5" s="2" t="s">
        <v>3</v>
      </c>
      <c r="B5" s="1" t="s">
        <v>4</v>
      </c>
      <c r="C5" s="1" t="s">
        <v>5</v>
      </c>
      <c r="D5" s="3" t="s">
        <v>30</v>
      </c>
      <c r="E5" s="1" t="s">
        <v>6</v>
      </c>
      <c r="G5" s="2" t="s">
        <v>3</v>
      </c>
      <c r="H5" s="1" t="s">
        <v>4</v>
      </c>
      <c r="I5" s="1" t="s">
        <v>5</v>
      </c>
      <c r="J5" s="3" t="s">
        <v>30</v>
      </c>
      <c r="K5" s="1" t="s">
        <v>6</v>
      </c>
      <c r="M5" s="2" t="s">
        <v>3</v>
      </c>
      <c r="N5" s="1" t="s">
        <v>4</v>
      </c>
      <c r="O5" s="1" t="s">
        <v>5</v>
      </c>
      <c r="P5" s="3" t="s">
        <v>30</v>
      </c>
      <c r="Q5" s="1" t="s">
        <v>6</v>
      </c>
    </row>
    <row r="6" spans="1:17" ht="18.75">
      <c r="A6" s="1">
        <v>1</v>
      </c>
      <c r="B6" s="4">
        <v>123</v>
      </c>
      <c r="C6" s="65">
        <v>360</v>
      </c>
      <c r="D6" s="65">
        <f>0.33*C6</f>
        <v>118.80000000000001</v>
      </c>
      <c r="E6" s="1">
        <v>210</v>
      </c>
      <c r="G6" s="1">
        <v>1</v>
      </c>
      <c r="H6" s="4">
        <v>483</v>
      </c>
      <c r="I6" s="65">
        <v>270</v>
      </c>
      <c r="J6" s="65">
        <f>0.33*I6</f>
        <v>89.100000000000009</v>
      </c>
      <c r="K6" s="1">
        <v>255</v>
      </c>
      <c r="M6" s="1">
        <v>1</v>
      </c>
      <c r="N6" s="3">
        <v>159</v>
      </c>
      <c r="O6" s="65">
        <v>360</v>
      </c>
      <c r="P6" s="65">
        <f>0.3*O6</f>
        <v>108</v>
      </c>
      <c r="Q6" s="3">
        <v>276</v>
      </c>
    </row>
    <row r="7" spans="1:17" ht="18.75">
      <c r="A7" s="1">
        <f t="shared" ref="A7:A35" si="0">A6+1</f>
        <v>2</v>
      </c>
      <c r="B7" s="4">
        <v>449</v>
      </c>
      <c r="C7" s="66">
        <v>330</v>
      </c>
      <c r="D7" s="65">
        <f>0.33*C7</f>
        <v>108.9</v>
      </c>
      <c r="E7" s="1">
        <v>211</v>
      </c>
      <c r="G7" s="1">
        <f t="shared" ref="G7:G35" si="1">G6+1</f>
        <v>2</v>
      </c>
      <c r="H7" s="4">
        <v>560</v>
      </c>
      <c r="I7" s="65">
        <v>630</v>
      </c>
      <c r="J7" s="65">
        <f t="shared" ref="J7:J36" si="2">0.33*I7</f>
        <v>207.9</v>
      </c>
      <c r="K7" s="1">
        <v>213</v>
      </c>
      <c r="M7" s="1">
        <f t="shared" ref="M7:M35" si="3">M6+1</f>
        <v>2</v>
      </c>
      <c r="N7" s="3">
        <v>50</v>
      </c>
      <c r="O7" s="65">
        <v>330</v>
      </c>
      <c r="P7" s="65">
        <f t="shared" ref="P7:P36" si="4">0.3*O7</f>
        <v>99</v>
      </c>
      <c r="Q7" s="3">
        <v>123</v>
      </c>
    </row>
    <row r="8" spans="1:17" ht="18.75">
      <c r="A8" s="1">
        <f t="shared" si="0"/>
        <v>3</v>
      </c>
      <c r="B8" s="4">
        <v>76</v>
      </c>
      <c r="C8" s="65">
        <v>491</v>
      </c>
      <c r="D8" s="65">
        <f t="shared" ref="D8:D36" si="5">0.33*C8</f>
        <v>162.03</v>
      </c>
      <c r="E8" s="1">
        <v>140</v>
      </c>
      <c r="G8" s="1">
        <f t="shared" si="1"/>
        <v>3</v>
      </c>
      <c r="H8" s="4">
        <v>273</v>
      </c>
      <c r="I8" s="65">
        <v>365</v>
      </c>
      <c r="J8" s="65">
        <f t="shared" si="2"/>
        <v>120.45</v>
      </c>
      <c r="K8" s="1">
        <v>116</v>
      </c>
      <c r="M8" s="1">
        <f t="shared" si="3"/>
        <v>3</v>
      </c>
      <c r="N8" s="3">
        <v>581</v>
      </c>
      <c r="O8" s="65">
        <v>491</v>
      </c>
      <c r="P8" s="65">
        <f t="shared" si="4"/>
        <v>147.29999999999998</v>
      </c>
      <c r="Q8" s="3">
        <v>140</v>
      </c>
    </row>
    <row r="9" spans="1:17" ht="18.75">
      <c r="A9" s="1">
        <f t="shared" si="0"/>
        <v>4</v>
      </c>
      <c r="B9" s="4">
        <v>211</v>
      </c>
      <c r="C9" s="65">
        <v>98</v>
      </c>
      <c r="D9" s="65">
        <f t="shared" si="5"/>
        <v>32.340000000000003</v>
      </c>
      <c r="E9" s="1">
        <v>129</v>
      </c>
      <c r="G9" s="1">
        <f t="shared" si="1"/>
        <v>4</v>
      </c>
      <c r="H9" s="4">
        <v>506</v>
      </c>
      <c r="I9" s="65">
        <v>556</v>
      </c>
      <c r="J9" s="65">
        <f t="shared" si="2"/>
        <v>183.48000000000002</v>
      </c>
      <c r="K9" s="1">
        <v>422</v>
      </c>
      <c r="M9" s="1">
        <f t="shared" si="3"/>
        <v>4</v>
      </c>
      <c r="N9" s="3">
        <v>115</v>
      </c>
      <c r="O9" s="65">
        <v>98</v>
      </c>
      <c r="P9" s="65">
        <f t="shared" si="4"/>
        <v>29.4</v>
      </c>
      <c r="Q9" s="3">
        <v>514</v>
      </c>
    </row>
    <row r="10" spans="1:17" ht="18.75">
      <c r="A10" s="1">
        <f t="shared" si="0"/>
        <v>5</v>
      </c>
      <c r="B10" s="4">
        <v>445</v>
      </c>
      <c r="C10" s="65">
        <v>415</v>
      </c>
      <c r="D10" s="65">
        <f t="shared" si="5"/>
        <v>136.95000000000002</v>
      </c>
      <c r="E10" s="1">
        <v>257</v>
      </c>
      <c r="G10" s="1">
        <f t="shared" si="1"/>
        <v>5</v>
      </c>
      <c r="H10" s="4">
        <v>236</v>
      </c>
      <c r="I10" s="65">
        <v>652</v>
      </c>
      <c r="J10" s="65">
        <f t="shared" si="2"/>
        <v>215.16</v>
      </c>
      <c r="K10" s="1">
        <v>657</v>
      </c>
      <c r="M10" s="1">
        <f t="shared" si="3"/>
        <v>5</v>
      </c>
      <c r="N10" s="3">
        <v>78</v>
      </c>
      <c r="O10" s="65">
        <v>415</v>
      </c>
      <c r="P10" s="65">
        <f t="shared" si="4"/>
        <v>124.5</v>
      </c>
      <c r="Q10" s="3">
        <v>173</v>
      </c>
    </row>
    <row r="11" spans="1:17" ht="18.75">
      <c r="A11" s="1">
        <f t="shared" si="0"/>
        <v>6</v>
      </c>
      <c r="B11" s="4">
        <v>178</v>
      </c>
      <c r="C11" s="65">
        <v>472</v>
      </c>
      <c r="D11" s="65">
        <f t="shared" si="5"/>
        <v>155.76000000000002</v>
      </c>
      <c r="E11" s="1">
        <v>341</v>
      </c>
      <c r="G11" s="1">
        <f t="shared" si="1"/>
        <v>6</v>
      </c>
      <c r="H11" s="4">
        <v>592</v>
      </c>
      <c r="I11" s="65">
        <v>192</v>
      </c>
      <c r="J11" s="65">
        <f t="shared" si="2"/>
        <v>63.36</v>
      </c>
      <c r="K11" s="1">
        <v>738</v>
      </c>
      <c r="M11" s="1">
        <f t="shared" si="3"/>
        <v>6</v>
      </c>
      <c r="N11" s="3">
        <v>704</v>
      </c>
      <c r="O11" s="65">
        <v>472</v>
      </c>
      <c r="P11" s="65">
        <f t="shared" si="4"/>
        <v>141.6</v>
      </c>
      <c r="Q11" s="3">
        <v>279</v>
      </c>
    </row>
    <row r="12" spans="1:17" ht="18.75">
      <c r="A12" s="1">
        <f t="shared" si="0"/>
        <v>7</v>
      </c>
      <c r="B12" s="4">
        <v>372</v>
      </c>
      <c r="C12" s="65">
        <v>456</v>
      </c>
      <c r="D12" s="65">
        <f t="shared" si="5"/>
        <v>150.48000000000002</v>
      </c>
      <c r="E12" s="1">
        <v>220</v>
      </c>
      <c r="G12" s="1">
        <f t="shared" si="1"/>
        <v>7</v>
      </c>
      <c r="H12" s="4">
        <v>188</v>
      </c>
      <c r="I12" s="65">
        <v>313</v>
      </c>
      <c r="J12" s="65">
        <f t="shared" si="2"/>
        <v>103.29</v>
      </c>
      <c r="K12" s="1">
        <v>537</v>
      </c>
      <c r="M12" s="1">
        <f t="shared" si="3"/>
        <v>7</v>
      </c>
      <c r="N12" s="3">
        <v>606</v>
      </c>
      <c r="O12" s="65">
        <v>456</v>
      </c>
      <c r="P12" s="65">
        <f t="shared" si="4"/>
        <v>136.79999999999998</v>
      </c>
      <c r="Q12" s="3">
        <v>354</v>
      </c>
    </row>
    <row r="13" spans="1:17" ht="18.75">
      <c r="A13" s="1">
        <f t="shared" si="0"/>
        <v>8</v>
      </c>
      <c r="B13" s="4">
        <v>413</v>
      </c>
      <c r="C13" s="65">
        <v>141</v>
      </c>
      <c r="D13" s="65">
        <f t="shared" si="5"/>
        <v>46.53</v>
      </c>
      <c r="E13" s="1">
        <v>211</v>
      </c>
      <c r="G13" s="1">
        <f t="shared" si="1"/>
        <v>8</v>
      </c>
      <c r="H13" s="4">
        <v>489</v>
      </c>
      <c r="I13" s="65">
        <v>305</v>
      </c>
      <c r="J13" s="65">
        <f t="shared" si="2"/>
        <v>100.65</v>
      </c>
      <c r="K13" s="1">
        <v>509</v>
      </c>
      <c r="M13" s="1">
        <f t="shared" si="3"/>
        <v>8</v>
      </c>
      <c r="N13" s="3">
        <v>422</v>
      </c>
      <c r="O13" s="65">
        <v>141</v>
      </c>
      <c r="P13" s="65">
        <f t="shared" si="4"/>
        <v>42.3</v>
      </c>
      <c r="Q13" s="3">
        <v>738</v>
      </c>
    </row>
    <row r="14" spans="1:17" ht="18.75">
      <c r="A14" s="1">
        <f t="shared" si="0"/>
        <v>9</v>
      </c>
      <c r="B14" s="4">
        <v>111</v>
      </c>
      <c r="C14" s="65">
        <v>244</v>
      </c>
      <c r="D14" s="65">
        <f t="shared" si="5"/>
        <v>80.52000000000001</v>
      </c>
      <c r="E14" s="1">
        <v>104</v>
      </c>
      <c r="G14" s="1">
        <f t="shared" si="1"/>
        <v>9</v>
      </c>
      <c r="H14" s="4">
        <v>125</v>
      </c>
      <c r="I14" s="65">
        <v>518</v>
      </c>
      <c r="J14" s="65">
        <f t="shared" si="2"/>
        <v>170.94</v>
      </c>
      <c r="K14" s="1">
        <v>173</v>
      </c>
      <c r="M14" s="1">
        <f t="shared" si="3"/>
        <v>9</v>
      </c>
      <c r="N14" s="3">
        <v>438</v>
      </c>
      <c r="O14" s="65">
        <v>244</v>
      </c>
      <c r="P14" s="65">
        <f t="shared" si="4"/>
        <v>73.2</v>
      </c>
      <c r="Q14" s="3">
        <v>559</v>
      </c>
    </row>
    <row r="15" spans="1:17" ht="18.75">
      <c r="A15" s="1">
        <f t="shared" si="0"/>
        <v>10</v>
      </c>
      <c r="B15" s="4">
        <v>366</v>
      </c>
      <c r="C15" s="65">
        <v>338</v>
      </c>
      <c r="D15" s="65">
        <f t="shared" si="5"/>
        <v>111.54</v>
      </c>
      <c r="E15" s="1">
        <v>432</v>
      </c>
      <c r="G15" s="1">
        <f t="shared" si="1"/>
        <v>10</v>
      </c>
      <c r="H15" s="4">
        <v>315</v>
      </c>
      <c r="I15" s="65">
        <v>418</v>
      </c>
      <c r="J15" s="65">
        <f t="shared" si="2"/>
        <v>137.94</v>
      </c>
      <c r="K15" s="1">
        <v>324</v>
      </c>
      <c r="M15" s="1">
        <f t="shared" si="3"/>
        <v>10</v>
      </c>
      <c r="N15" s="3">
        <v>218</v>
      </c>
      <c r="O15" s="65">
        <v>338</v>
      </c>
      <c r="P15" s="65">
        <f t="shared" si="4"/>
        <v>101.39999999999999</v>
      </c>
      <c r="Q15" s="3">
        <v>267</v>
      </c>
    </row>
    <row r="16" spans="1:17" ht="18.75">
      <c r="A16" s="1">
        <f t="shared" si="0"/>
        <v>11</v>
      </c>
      <c r="B16" s="4">
        <v>268</v>
      </c>
      <c r="C16" s="65">
        <v>259</v>
      </c>
      <c r="D16" s="65">
        <f t="shared" si="5"/>
        <v>85.47</v>
      </c>
      <c r="E16" s="1">
        <v>123</v>
      </c>
      <c r="G16" s="1">
        <f t="shared" si="1"/>
        <v>11</v>
      </c>
      <c r="H16" s="4">
        <v>750</v>
      </c>
      <c r="I16" s="65">
        <v>281</v>
      </c>
      <c r="J16" s="65">
        <f t="shared" si="2"/>
        <v>92.73</v>
      </c>
      <c r="K16" s="1">
        <v>740</v>
      </c>
      <c r="M16" s="1">
        <f t="shared" si="3"/>
        <v>11</v>
      </c>
      <c r="N16" s="3">
        <v>282</v>
      </c>
      <c r="O16" s="65">
        <v>259</v>
      </c>
      <c r="P16" s="65">
        <f t="shared" si="4"/>
        <v>77.7</v>
      </c>
      <c r="Q16" s="3">
        <v>799</v>
      </c>
    </row>
    <row r="17" spans="1:17" ht="18.75">
      <c r="A17" s="1">
        <f t="shared" si="0"/>
        <v>12</v>
      </c>
      <c r="B17" s="4">
        <v>476</v>
      </c>
      <c r="C17" s="65">
        <v>482</v>
      </c>
      <c r="D17" s="65">
        <f t="shared" si="5"/>
        <v>159.06</v>
      </c>
      <c r="E17" s="1">
        <v>60</v>
      </c>
      <c r="G17" s="1">
        <f t="shared" si="1"/>
        <v>12</v>
      </c>
      <c r="H17" s="4">
        <v>161</v>
      </c>
      <c r="I17" s="65">
        <v>540</v>
      </c>
      <c r="J17" s="65">
        <f t="shared" si="2"/>
        <v>178.20000000000002</v>
      </c>
      <c r="K17" s="1">
        <v>497</v>
      </c>
      <c r="M17" s="1">
        <f t="shared" si="3"/>
        <v>12</v>
      </c>
      <c r="N17" s="3">
        <v>754</v>
      </c>
      <c r="O17" s="65">
        <v>482</v>
      </c>
      <c r="P17" s="65">
        <f t="shared" si="4"/>
        <v>144.6</v>
      </c>
      <c r="Q17" s="3">
        <v>528</v>
      </c>
    </row>
    <row r="18" spans="1:17" ht="18.75">
      <c r="A18" s="1">
        <f t="shared" si="0"/>
        <v>13</v>
      </c>
      <c r="B18" s="4">
        <v>280</v>
      </c>
      <c r="C18" s="65">
        <v>217</v>
      </c>
      <c r="D18" s="65">
        <f t="shared" si="5"/>
        <v>71.61</v>
      </c>
      <c r="E18" s="1">
        <v>473</v>
      </c>
      <c r="G18" s="1">
        <f t="shared" si="1"/>
        <v>13</v>
      </c>
      <c r="H18" s="4">
        <v>93</v>
      </c>
      <c r="I18" s="65">
        <v>272</v>
      </c>
      <c r="J18" s="65">
        <f t="shared" si="2"/>
        <v>89.76</v>
      </c>
      <c r="K18" s="1">
        <v>251</v>
      </c>
      <c r="M18" s="1">
        <f t="shared" si="3"/>
        <v>13</v>
      </c>
      <c r="N18" s="3">
        <v>261</v>
      </c>
      <c r="O18" s="65">
        <v>217</v>
      </c>
      <c r="P18" s="65">
        <f t="shared" si="4"/>
        <v>65.099999999999994</v>
      </c>
      <c r="Q18" s="3">
        <v>746</v>
      </c>
    </row>
    <row r="19" spans="1:17" ht="18.75">
      <c r="A19" s="1">
        <f t="shared" si="0"/>
        <v>14</v>
      </c>
      <c r="B19" s="4">
        <v>115</v>
      </c>
      <c r="C19" s="65">
        <v>227</v>
      </c>
      <c r="D19" s="65">
        <f t="shared" si="5"/>
        <v>74.91</v>
      </c>
      <c r="E19" s="1">
        <v>400</v>
      </c>
      <c r="G19" s="1">
        <f t="shared" si="1"/>
        <v>14</v>
      </c>
      <c r="H19" s="4">
        <v>751</v>
      </c>
      <c r="I19" s="65">
        <v>196</v>
      </c>
      <c r="J19" s="65">
        <f t="shared" si="2"/>
        <v>64.680000000000007</v>
      </c>
      <c r="K19" s="1">
        <v>588</v>
      </c>
      <c r="M19" s="1">
        <f t="shared" si="3"/>
        <v>14</v>
      </c>
      <c r="N19" s="3">
        <v>694</v>
      </c>
      <c r="O19" s="65">
        <v>227</v>
      </c>
      <c r="P19" s="65">
        <f t="shared" si="4"/>
        <v>68.099999999999994</v>
      </c>
      <c r="Q19" s="3">
        <v>441</v>
      </c>
    </row>
    <row r="20" spans="1:17" ht="18.75">
      <c r="A20" s="1">
        <f t="shared" si="0"/>
        <v>15</v>
      </c>
      <c r="B20" s="4">
        <v>247</v>
      </c>
      <c r="C20" s="65">
        <v>203</v>
      </c>
      <c r="D20" s="65">
        <f t="shared" si="5"/>
        <v>66.990000000000009</v>
      </c>
      <c r="E20" s="1">
        <v>249</v>
      </c>
      <c r="G20" s="1">
        <f t="shared" si="1"/>
        <v>15</v>
      </c>
      <c r="H20" s="4">
        <v>102</v>
      </c>
      <c r="I20" s="65">
        <v>439</v>
      </c>
      <c r="J20" s="65">
        <f t="shared" si="2"/>
        <v>144.87</v>
      </c>
      <c r="K20" s="1">
        <v>340</v>
      </c>
      <c r="M20" s="1">
        <f t="shared" si="3"/>
        <v>15</v>
      </c>
      <c r="N20" s="3">
        <v>541</v>
      </c>
      <c r="O20" s="65">
        <v>203</v>
      </c>
      <c r="P20" s="65">
        <f t="shared" si="4"/>
        <v>60.9</v>
      </c>
      <c r="Q20" s="3">
        <v>716</v>
      </c>
    </row>
    <row r="21" spans="1:17" ht="18.75">
      <c r="A21" s="1">
        <f t="shared" si="0"/>
        <v>16</v>
      </c>
      <c r="B21" s="4">
        <v>230</v>
      </c>
      <c r="C21" s="65">
        <v>107</v>
      </c>
      <c r="D21" s="65">
        <f t="shared" si="5"/>
        <v>35.31</v>
      </c>
      <c r="E21" s="1">
        <v>399</v>
      </c>
      <c r="G21" s="1">
        <f t="shared" si="1"/>
        <v>16</v>
      </c>
      <c r="H21" s="4">
        <v>656</v>
      </c>
      <c r="I21" s="65">
        <v>574</v>
      </c>
      <c r="J21" s="65">
        <f t="shared" si="2"/>
        <v>189.42000000000002</v>
      </c>
      <c r="K21" s="1">
        <v>308</v>
      </c>
      <c r="M21" s="1">
        <f t="shared" si="3"/>
        <v>16</v>
      </c>
      <c r="N21" s="3">
        <v>319</v>
      </c>
      <c r="O21" s="65">
        <v>107</v>
      </c>
      <c r="P21" s="65">
        <f t="shared" si="4"/>
        <v>32.1</v>
      </c>
      <c r="Q21" s="3">
        <v>159</v>
      </c>
    </row>
    <row r="22" spans="1:17" ht="18.75">
      <c r="A22" s="1">
        <f t="shared" si="0"/>
        <v>17</v>
      </c>
      <c r="B22" s="4">
        <v>152</v>
      </c>
      <c r="C22" s="65">
        <v>205</v>
      </c>
      <c r="D22" s="65">
        <f t="shared" si="5"/>
        <v>67.650000000000006</v>
      </c>
      <c r="E22" s="1">
        <v>143</v>
      </c>
      <c r="G22" s="1">
        <f t="shared" si="1"/>
        <v>17</v>
      </c>
      <c r="H22" s="4">
        <v>203</v>
      </c>
      <c r="I22" s="65">
        <v>307</v>
      </c>
      <c r="J22" s="65">
        <f t="shared" si="2"/>
        <v>101.31</v>
      </c>
      <c r="K22" s="1">
        <v>123</v>
      </c>
      <c r="M22" s="1">
        <f t="shared" si="3"/>
        <v>17</v>
      </c>
      <c r="N22" s="3">
        <v>312</v>
      </c>
      <c r="O22" s="65">
        <v>205</v>
      </c>
      <c r="P22" s="65">
        <f t="shared" si="4"/>
        <v>61.5</v>
      </c>
      <c r="Q22" s="3">
        <v>643</v>
      </c>
    </row>
    <row r="23" spans="1:17" ht="18.75">
      <c r="A23" s="1">
        <f t="shared" si="0"/>
        <v>18</v>
      </c>
      <c r="B23" s="4">
        <v>468</v>
      </c>
      <c r="C23" s="65">
        <v>61</v>
      </c>
      <c r="D23" s="65">
        <f t="shared" si="5"/>
        <v>20.130000000000003</v>
      </c>
      <c r="E23" s="1">
        <v>423</v>
      </c>
      <c r="G23" s="1">
        <f t="shared" si="1"/>
        <v>18</v>
      </c>
      <c r="H23" s="4">
        <v>305</v>
      </c>
      <c r="I23" s="65">
        <v>520</v>
      </c>
      <c r="J23" s="65">
        <f t="shared" si="2"/>
        <v>171.6</v>
      </c>
      <c r="K23" s="1">
        <v>198</v>
      </c>
      <c r="M23" s="1">
        <f t="shared" si="3"/>
        <v>18</v>
      </c>
      <c r="N23" s="3">
        <v>504</v>
      </c>
      <c r="O23" s="65">
        <v>61</v>
      </c>
      <c r="P23" s="65">
        <f t="shared" si="4"/>
        <v>18.3</v>
      </c>
      <c r="Q23" s="3">
        <v>134</v>
      </c>
    </row>
    <row r="24" spans="1:17" ht="18.75">
      <c r="A24" s="1">
        <f t="shared" si="0"/>
        <v>19</v>
      </c>
      <c r="B24" s="4">
        <v>303</v>
      </c>
      <c r="C24" s="65">
        <v>138</v>
      </c>
      <c r="D24" s="65">
        <f t="shared" si="5"/>
        <v>45.54</v>
      </c>
      <c r="E24" s="1">
        <v>168</v>
      </c>
      <c r="G24" s="1">
        <f t="shared" si="1"/>
        <v>19</v>
      </c>
      <c r="H24" s="4">
        <v>393</v>
      </c>
      <c r="I24" s="65">
        <v>614</v>
      </c>
      <c r="J24" s="65">
        <f t="shared" si="2"/>
        <v>202.62</v>
      </c>
      <c r="K24" s="1">
        <v>140</v>
      </c>
      <c r="M24" s="1">
        <f t="shared" si="3"/>
        <v>19</v>
      </c>
      <c r="N24" s="3">
        <v>523</v>
      </c>
      <c r="O24" s="65">
        <v>138</v>
      </c>
      <c r="P24" s="65">
        <f t="shared" si="4"/>
        <v>41.4</v>
      </c>
      <c r="Q24" s="3">
        <v>179</v>
      </c>
    </row>
    <row r="25" spans="1:17" ht="18.75">
      <c r="A25" s="1">
        <f t="shared" si="0"/>
        <v>20</v>
      </c>
      <c r="B25" s="4">
        <v>343</v>
      </c>
      <c r="C25" s="65">
        <v>460</v>
      </c>
      <c r="D25" s="65">
        <f t="shared" si="5"/>
        <v>151.80000000000001</v>
      </c>
      <c r="E25" s="1">
        <v>330</v>
      </c>
      <c r="G25" s="1">
        <f t="shared" si="1"/>
        <v>20</v>
      </c>
      <c r="H25" s="4">
        <v>236</v>
      </c>
      <c r="I25" s="65">
        <v>486</v>
      </c>
      <c r="J25" s="65">
        <f t="shared" si="2"/>
        <v>160.38</v>
      </c>
      <c r="K25" s="1">
        <v>152</v>
      </c>
      <c r="M25" s="1">
        <f t="shared" si="3"/>
        <v>20</v>
      </c>
      <c r="N25" s="3">
        <v>695</v>
      </c>
      <c r="O25" s="65">
        <v>460</v>
      </c>
      <c r="P25" s="65">
        <f t="shared" si="4"/>
        <v>138</v>
      </c>
      <c r="Q25" s="3">
        <v>618</v>
      </c>
    </row>
    <row r="26" spans="1:17" ht="18.75">
      <c r="A26" s="1">
        <f t="shared" si="0"/>
        <v>21</v>
      </c>
      <c r="B26" s="4">
        <v>474</v>
      </c>
      <c r="C26" s="65">
        <v>487</v>
      </c>
      <c r="D26" s="65">
        <f t="shared" si="5"/>
        <v>160.71</v>
      </c>
      <c r="E26" s="1">
        <v>222</v>
      </c>
      <c r="G26" s="1">
        <f t="shared" si="1"/>
        <v>21</v>
      </c>
      <c r="H26" s="4">
        <v>669</v>
      </c>
      <c r="I26" s="65">
        <v>209</v>
      </c>
      <c r="J26" s="65">
        <f t="shared" si="2"/>
        <v>68.97</v>
      </c>
      <c r="K26" s="1">
        <v>299</v>
      </c>
      <c r="M26" s="1">
        <f t="shared" si="3"/>
        <v>21</v>
      </c>
      <c r="N26" s="3">
        <v>723</v>
      </c>
      <c r="O26" s="65">
        <v>487</v>
      </c>
      <c r="P26" s="65">
        <f t="shared" si="4"/>
        <v>146.1</v>
      </c>
      <c r="Q26" s="3">
        <v>543</v>
      </c>
    </row>
    <row r="27" spans="1:17" ht="18.75">
      <c r="A27" s="1">
        <f t="shared" si="0"/>
        <v>22</v>
      </c>
      <c r="B27" s="4">
        <v>405</v>
      </c>
      <c r="C27" s="65">
        <v>61</v>
      </c>
      <c r="D27" s="65">
        <f t="shared" si="5"/>
        <v>20.130000000000003</v>
      </c>
      <c r="E27" s="1">
        <v>478</v>
      </c>
      <c r="G27" s="1">
        <f t="shared" si="1"/>
        <v>22</v>
      </c>
      <c r="H27" s="4">
        <v>249</v>
      </c>
      <c r="I27" s="65">
        <v>208</v>
      </c>
      <c r="J27" s="65">
        <f t="shared" si="2"/>
        <v>68.64</v>
      </c>
      <c r="K27" s="1">
        <v>405</v>
      </c>
      <c r="M27" s="1">
        <f t="shared" si="3"/>
        <v>22</v>
      </c>
      <c r="N27" s="3">
        <v>512</v>
      </c>
      <c r="O27" s="65">
        <v>61</v>
      </c>
      <c r="P27" s="65">
        <f t="shared" si="4"/>
        <v>18.3</v>
      </c>
      <c r="Q27" s="3">
        <v>587</v>
      </c>
    </row>
    <row r="28" spans="1:17" ht="18.75">
      <c r="A28" s="1">
        <f t="shared" si="0"/>
        <v>23</v>
      </c>
      <c r="B28" s="4">
        <v>416</v>
      </c>
      <c r="C28" s="65">
        <v>209</v>
      </c>
      <c r="D28" s="65">
        <f t="shared" si="5"/>
        <v>68.97</v>
      </c>
      <c r="E28" s="1">
        <v>59</v>
      </c>
      <c r="G28" s="1">
        <f t="shared" si="1"/>
        <v>23</v>
      </c>
      <c r="H28" s="4">
        <v>630</v>
      </c>
      <c r="I28" s="65">
        <v>119</v>
      </c>
      <c r="J28" s="65">
        <f t="shared" si="2"/>
        <v>39.270000000000003</v>
      </c>
      <c r="K28" s="1">
        <v>246</v>
      </c>
      <c r="M28" s="1">
        <f t="shared" si="3"/>
        <v>23</v>
      </c>
      <c r="N28" s="3">
        <v>479</v>
      </c>
      <c r="O28" s="65">
        <v>209</v>
      </c>
      <c r="P28" s="65">
        <f t="shared" si="4"/>
        <v>62.699999999999996</v>
      </c>
      <c r="Q28" s="3">
        <v>772</v>
      </c>
    </row>
    <row r="29" spans="1:17" ht="18.75">
      <c r="A29" s="1">
        <f t="shared" si="0"/>
        <v>24</v>
      </c>
      <c r="B29" s="4">
        <v>365</v>
      </c>
      <c r="C29" s="65">
        <v>108</v>
      </c>
      <c r="D29" s="65">
        <f t="shared" si="5"/>
        <v>35.64</v>
      </c>
      <c r="E29" s="1">
        <v>53</v>
      </c>
      <c r="G29" s="1">
        <f t="shared" si="1"/>
        <v>24</v>
      </c>
      <c r="H29" s="4">
        <v>434</v>
      </c>
      <c r="I29" s="65">
        <v>666</v>
      </c>
      <c r="J29" s="65">
        <f t="shared" si="2"/>
        <v>219.78</v>
      </c>
      <c r="K29" s="1">
        <v>257</v>
      </c>
      <c r="M29" s="1">
        <f t="shared" si="3"/>
        <v>24</v>
      </c>
      <c r="N29" s="3">
        <v>395</v>
      </c>
      <c r="O29" s="65">
        <v>108</v>
      </c>
      <c r="P29" s="65">
        <f t="shared" si="4"/>
        <v>32.4</v>
      </c>
      <c r="Q29" s="3">
        <v>182</v>
      </c>
    </row>
    <row r="30" spans="1:17" ht="18.75">
      <c r="A30" s="1">
        <f t="shared" si="0"/>
        <v>25</v>
      </c>
      <c r="B30" s="4">
        <v>343</v>
      </c>
      <c r="C30" s="65">
        <v>329</v>
      </c>
      <c r="D30" s="65">
        <f t="shared" si="5"/>
        <v>108.57000000000001</v>
      </c>
      <c r="E30" s="1">
        <v>458</v>
      </c>
      <c r="G30" s="1">
        <f t="shared" si="1"/>
        <v>25</v>
      </c>
      <c r="H30" s="4">
        <v>320</v>
      </c>
      <c r="I30" s="65">
        <v>751</v>
      </c>
      <c r="J30" s="65">
        <f t="shared" si="2"/>
        <v>247.83</v>
      </c>
      <c r="K30" s="1">
        <v>379</v>
      </c>
      <c r="M30" s="1">
        <f t="shared" si="3"/>
        <v>25</v>
      </c>
      <c r="N30" s="3">
        <v>172</v>
      </c>
      <c r="O30" s="65">
        <v>329</v>
      </c>
      <c r="P30" s="65">
        <f t="shared" si="4"/>
        <v>98.7</v>
      </c>
      <c r="Q30" s="3">
        <v>581</v>
      </c>
    </row>
    <row r="31" spans="1:17" ht="18.75">
      <c r="A31" s="1">
        <f t="shared" si="0"/>
        <v>26</v>
      </c>
      <c r="B31" s="4">
        <v>438</v>
      </c>
      <c r="C31" s="65">
        <v>206</v>
      </c>
      <c r="D31" s="65">
        <f t="shared" si="5"/>
        <v>67.98</v>
      </c>
      <c r="E31" s="1">
        <v>277</v>
      </c>
      <c r="G31" s="1">
        <f t="shared" si="1"/>
        <v>26</v>
      </c>
      <c r="H31" s="4">
        <v>189</v>
      </c>
      <c r="I31" s="65">
        <v>538</v>
      </c>
      <c r="J31" s="65">
        <f t="shared" si="2"/>
        <v>177.54000000000002</v>
      </c>
      <c r="K31" s="1">
        <v>165</v>
      </c>
      <c r="M31" s="1">
        <f t="shared" si="3"/>
        <v>26</v>
      </c>
      <c r="N31" s="3">
        <v>437</v>
      </c>
      <c r="O31" s="65">
        <v>206</v>
      </c>
      <c r="P31" s="65">
        <f t="shared" si="4"/>
        <v>61.8</v>
      </c>
      <c r="Q31" s="3">
        <v>228</v>
      </c>
    </row>
    <row r="32" spans="1:17" ht="18.75">
      <c r="A32" s="1">
        <f t="shared" si="0"/>
        <v>27</v>
      </c>
      <c r="B32" s="4">
        <v>71</v>
      </c>
      <c r="C32" s="65">
        <v>402</v>
      </c>
      <c r="D32" s="65">
        <f t="shared" si="5"/>
        <v>132.66</v>
      </c>
      <c r="E32" s="1">
        <v>54</v>
      </c>
      <c r="G32" s="1">
        <f t="shared" si="1"/>
        <v>27</v>
      </c>
      <c r="H32" s="4">
        <v>284</v>
      </c>
      <c r="I32" s="65">
        <v>623</v>
      </c>
      <c r="J32" s="65">
        <f t="shared" si="2"/>
        <v>205.59</v>
      </c>
      <c r="K32" s="1">
        <v>184</v>
      </c>
      <c r="M32" s="1">
        <f t="shared" si="3"/>
        <v>27</v>
      </c>
      <c r="N32" s="3">
        <v>549</v>
      </c>
      <c r="O32" s="65">
        <v>402</v>
      </c>
      <c r="P32" s="65">
        <f t="shared" si="4"/>
        <v>120.6</v>
      </c>
      <c r="Q32" s="3">
        <v>656</v>
      </c>
    </row>
    <row r="33" spans="1:17" ht="18.75">
      <c r="A33" s="1">
        <f t="shared" si="0"/>
        <v>28</v>
      </c>
      <c r="B33" s="4">
        <v>400</v>
      </c>
      <c r="C33" s="65">
        <v>329</v>
      </c>
      <c r="D33" s="65">
        <f t="shared" si="5"/>
        <v>108.57000000000001</v>
      </c>
      <c r="E33" s="1">
        <v>360</v>
      </c>
      <c r="G33" s="1">
        <f t="shared" si="1"/>
        <v>28</v>
      </c>
      <c r="H33" s="4">
        <v>787</v>
      </c>
      <c r="I33" s="65">
        <v>709</v>
      </c>
      <c r="J33" s="65">
        <f t="shared" si="2"/>
        <v>233.97</v>
      </c>
      <c r="K33" s="1">
        <v>598</v>
      </c>
      <c r="M33" s="1">
        <f t="shared" si="3"/>
        <v>28</v>
      </c>
      <c r="N33" s="3">
        <v>759</v>
      </c>
      <c r="O33" s="65">
        <v>329</v>
      </c>
      <c r="P33" s="65">
        <f t="shared" si="4"/>
        <v>98.7</v>
      </c>
      <c r="Q33" s="3">
        <v>793</v>
      </c>
    </row>
    <row r="34" spans="1:17" ht="18.75">
      <c r="A34" s="1">
        <f t="shared" si="0"/>
        <v>29</v>
      </c>
      <c r="B34" s="4">
        <v>484</v>
      </c>
      <c r="C34" s="65">
        <v>126</v>
      </c>
      <c r="D34" s="65">
        <f t="shared" si="5"/>
        <v>41.580000000000005</v>
      </c>
      <c r="E34" s="1">
        <v>81</v>
      </c>
      <c r="G34" s="1">
        <f t="shared" si="1"/>
        <v>29</v>
      </c>
      <c r="H34" s="4">
        <v>469</v>
      </c>
      <c r="I34" s="65">
        <v>157</v>
      </c>
      <c r="J34" s="65">
        <f t="shared" si="2"/>
        <v>51.81</v>
      </c>
      <c r="K34" s="1">
        <v>91</v>
      </c>
      <c r="M34" s="1">
        <f t="shared" si="3"/>
        <v>29</v>
      </c>
      <c r="N34" s="3">
        <v>268</v>
      </c>
      <c r="O34" s="65">
        <v>126</v>
      </c>
      <c r="P34" s="65">
        <f t="shared" si="4"/>
        <v>37.799999999999997</v>
      </c>
      <c r="Q34" s="3">
        <v>637</v>
      </c>
    </row>
    <row r="35" spans="1:17" ht="18.75">
      <c r="A35" s="1">
        <f t="shared" si="0"/>
        <v>30</v>
      </c>
      <c r="B35" s="4">
        <v>261</v>
      </c>
      <c r="C35" s="65">
        <v>470</v>
      </c>
      <c r="D35" s="65">
        <f t="shared" si="5"/>
        <v>155.1</v>
      </c>
      <c r="E35" s="1">
        <v>194</v>
      </c>
      <c r="G35" s="1">
        <f t="shared" si="1"/>
        <v>30</v>
      </c>
      <c r="H35" s="4">
        <v>449</v>
      </c>
      <c r="I35" s="65">
        <v>138</v>
      </c>
      <c r="J35" s="65">
        <f t="shared" si="2"/>
        <v>45.54</v>
      </c>
      <c r="K35" s="1">
        <v>755</v>
      </c>
      <c r="M35" s="1">
        <f t="shared" si="3"/>
        <v>30</v>
      </c>
      <c r="N35" s="3">
        <v>650</v>
      </c>
      <c r="O35" s="65">
        <v>470</v>
      </c>
      <c r="P35" s="65">
        <f t="shared" si="4"/>
        <v>141</v>
      </c>
      <c r="Q35" s="3">
        <v>401</v>
      </c>
    </row>
    <row r="36" spans="1:17" ht="18.75">
      <c r="A36" s="1">
        <v>31</v>
      </c>
      <c r="B36" s="4">
        <v>340</v>
      </c>
      <c r="C36" s="65">
        <v>114</v>
      </c>
      <c r="D36" s="65">
        <f t="shared" si="5"/>
        <v>37.620000000000005</v>
      </c>
      <c r="E36" s="1">
        <v>500</v>
      </c>
      <c r="G36" s="1">
        <v>31</v>
      </c>
      <c r="H36" s="4">
        <v>759</v>
      </c>
      <c r="I36" s="65">
        <v>230</v>
      </c>
      <c r="J36" s="65">
        <f t="shared" si="2"/>
        <v>75.900000000000006</v>
      </c>
      <c r="K36" s="1">
        <v>180</v>
      </c>
      <c r="M36" s="1">
        <v>31</v>
      </c>
      <c r="N36" s="3">
        <v>493</v>
      </c>
      <c r="O36" s="65">
        <v>114</v>
      </c>
      <c r="P36" s="65">
        <f t="shared" si="4"/>
        <v>34.199999999999996</v>
      </c>
      <c r="Q36" s="3">
        <v>524</v>
      </c>
    </row>
    <row r="38" spans="1:17" ht="18.75">
      <c r="A38" s="1" t="s">
        <v>9</v>
      </c>
      <c r="B38" s="52" t="s">
        <v>1</v>
      </c>
      <c r="C38" s="52"/>
      <c r="D38" s="52"/>
      <c r="E38" s="52"/>
      <c r="G38" s="3" t="s">
        <v>2</v>
      </c>
      <c r="H38" s="52" t="s">
        <v>1</v>
      </c>
      <c r="I38" s="52"/>
      <c r="J38" s="52"/>
      <c r="K38" s="52"/>
      <c r="M38" s="3" t="s">
        <v>52</v>
      </c>
      <c r="N38" s="52" t="s">
        <v>1</v>
      </c>
      <c r="O38" s="52"/>
      <c r="P38" s="52"/>
      <c r="Q38" s="52"/>
    </row>
    <row r="39" spans="1:17" ht="37.5">
      <c r="A39" s="2" t="s">
        <v>3</v>
      </c>
      <c r="B39" s="1" t="s">
        <v>4</v>
      </c>
      <c r="C39" s="1" t="s">
        <v>5</v>
      </c>
      <c r="D39" s="3" t="s">
        <v>30</v>
      </c>
      <c r="E39" s="1" t="s">
        <v>6</v>
      </c>
      <c r="G39" s="2" t="s">
        <v>3</v>
      </c>
      <c r="H39" s="3" t="s">
        <v>4</v>
      </c>
      <c r="I39" s="3" t="s">
        <v>5</v>
      </c>
      <c r="J39" s="3" t="s">
        <v>30</v>
      </c>
      <c r="K39" s="3" t="s">
        <v>6</v>
      </c>
      <c r="M39" s="2" t="s">
        <v>3</v>
      </c>
      <c r="N39" s="3" t="s">
        <v>4</v>
      </c>
      <c r="O39" s="3" t="s">
        <v>5</v>
      </c>
      <c r="P39" s="3" t="s">
        <v>30</v>
      </c>
      <c r="Q39" s="3" t="s">
        <v>6</v>
      </c>
    </row>
    <row r="40" spans="1:17" ht="18.75">
      <c r="A40" s="1">
        <v>1</v>
      </c>
      <c r="B40" s="7">
        <v>278</v>
      </c>
      <c r="C40" s="65">
        <v>360</v>
      </c>
      <c r="D40" s="65">
        <f>0.3*C40</f>
        <v>108</v>
      </c>
      <c r="E40" s="3">
        <v>221</v>
      </c>
      <c r="G40" s="3">
        <v>1</v>
      </c>
      <c r="H40" s="4" t="s">
        <v>53</v>
      </c>
      <c r="I40" s="65">
        <v>250</v>
      </c>
      <c r="J40" s="65">
        <f>I40*0.33</f>
        <v>82.5</v>
      </c>
      <c r="K40" s="3">
        <v>255</v>
      </c>
      <c r="M40" s="3">
        <v>1</v>
      </c>
      <c r="N40" s="4">
        <v>123</v>
      </c>
      <c r="O40" s="65">
        <v>360</v>
      </c>
      <c r="P40" s="65">
        <f>0.32*O40</f>
        <v>115.2</v>
      </c>
      <c r="Q40" s="3">
        <v>210</v>
      </c>
    </row>
    <row r="41" spans="1:17" ht="18.75">
      <c r="A41" s="1">
        <f t="shared" ref="A41:A69" si="6">A40+1</f>
        <v>2</v>
      </c>
      <c r="B41" s="7">
        <v>626</v>
      </c>
      <c r="C41" s="65">
        <v>330</v>
      </c>
      <c r="D41" s="65">
        <f t="shared" ref="D41:D70" si="7">0.3*C41</f>
        <v>99</v>
      </c>
      <c r="E41" s="3">
        <v>371</v>
      </c>
      <c r="G41" s="3">
        <f t="shared" ref="G41:G70" si="8">G40+1</f>
        <v>2</v>
      </c>
      <c r="H41" s="4">
        <v>759</v>
      </c>
      <c r="I41" s="65">
        <v>230</v>
      </c>
      <c r="J41" s="65">
        <f t="shared" ref="J41:J70" si="9">I41*0.33</f>
        <v>75.900000000000006</v>
      </c>
      <c r="K41" s="3">
        <v>180</v>
      </c>
      <c r="M41" s="3">
        <f t="shared" ref="M41:M70" si="10">M40+1</f>
        <v>2</v>
      </c>
      <c r="N41" s="4">
        <v>340</v>
      </c>
      <c r="O41" s="65">
        <v>114</v>
      </c>
      <c r="P41" s="65">
        <f t="shared" ref="P41:P70" si="11">0.32*O41</f>
        <v>36.480000000000004</v>
      </c>
      <c r="Q41" s="3">
        <v>500</v>
      </c>
    </row>
    <row r="42" spans="1:17" ht="18.75">
      <c r="A42" s="1">
        <f t="shared" si="6"/>
        <v>3</v>
      </c>
      <c r="B42" s="7">
        <v>654</v>
      </c>
      <c r="C42" s="65">
        <v>491</v>
      </c>
      <c r="D42" s="65">
        <f t="shared" si="7"/>
        <v>147.29999999999998</v>
      </c>
      <c r="E42" s="3">
        <v>68</v>
      </c>
      <c r="G42" s="3">
        <f t="shared" si="8"/>
        <v>3</v>
      </c>
      <c r="H42" s="4">
        <v>449</v>
      </c>
      <c r="I42" s="65">
        <v>138</v>
      </c>
      <c r="J42" s="65">
        <f t="shared" si="9"/>
        <v>45.54</v>
      </c>
      <c r="K42" s="3">
        <v>755</v>
      </c>
      <c r="M42" s="3">
        <f t="shared" si="10"/>
        <v>3</v>
      </c>
      <c r="N42" s="4">
        <v>261</v>
      </c>
      <c r="O42" s="65">
        <v>470</v>
      </c>
      <c r="P42" s="65">
        <f t="shared" si="11"/>
        <v>150.4</v>
      </c>
      <c r="Q42" s="3">
        <v>194</v>
      </c>
    </row>
    <row r="43" spans="1:17" ht="18.75">
      <c r="A43" s="1">
        <f t="shared" si="6"/>
        <v>4</v>
      </c>
      <c r="B43" s="7">
        <v>228</v>
      </c>
      <c r="C43" s="65">
        <v>98</v>
      </c>
      <c r="D43" s="65">
        <f t="shared" si="7"/>
        <v>29.4</v>
      </c>
      <c r="E43" s="3">
        <v>163</v>
      </c>
      <c r="G43" s="3">
        <f t="shared" si="8"/>
        <v>4</v>
      </c>
      <c r="H43" s="4">
        <v>469</v>
      </c>
      <c r="I43" s="65">
        <v>157</v>
      </c>
      <c r="J43" s="65">
        <f t="shared" si="9"/>
        <v>51.81</v>
      </c>
      <c r="K43" s="3">
        <v>91</v>
      </c>
      <c r="M43" s="3">
        <f t="shared" si="10"/>
        <v>4</v>
      </c>
      <c r="N43" s="4">
        <v>484</v>
      </c>
      <c r="O43" s="65">
        <v>126</v>
      </c>
      <c r="P43" s="65">
        <f t="shared" si="11"/>
        <v>40.32</v>
      </c>
      <c r="Q43" s="3">
        <v>81</v>
      </c>
    </row>
    <row r="44" spans="1:17" ht="18.75">
      <c r="A44" s="1">
        <f t="shared" si="6"/>
        <v>5</v>
      </c>
      <c r="B44" s="7">
        <v>508</v>
      </c>
      <c r="C44" s="65">
        <v>415</v>
      </c>
      <c r="D44" s="65">
        <f t="shared" si="7"/>
        <v>124.5</v>
      </c>
      <c r="E44" s="3">
        <v>233</v>
      </c>
      <c r="G44" s="3">
        <f t="shared" si="8"/>
        <v>5</v>
      </c>
      <c r="H44" s="4">
        <v>787</v>
      </c>
      <c r="I44" s="65">
        <v>709</v>
      </c>
      <c r="J44" s="65">
        <f t="shared" si="9"/>
        <v>233.97</v>
      </c>
      <c r="K44" s="3">
        <v>598</v>
      </c>
      <c r="M44" s="3">
        <f t="shared" si="10"/>
        <v>5</v>
      </c>
      <c r="N44" s="4">
        <v>400</v>
      </c>
      <c r="O44" s="65">
        <v>329</v>
      </c>
      <c r="P44" s="65">
        <f t="shared" si="11"/>
        <v>105.28</v>
      </c>
      <c r="Q44" s="3">
        <v>360</v>
      </c>
    </row>
    <row r="45" spans="1:17" ht="18.75">
      <c r="A45" s="1">
        <f t="shared" si="6"/>
        <v>6</v>
      </c>
      <c r="B45" s="7">
        <v>383</v>
      </c>
      <c r="C45" s="65">
        <v>472</v>
      </c>
      <c r="D45" s="65">
        <f t="shared" si="7"/>
        <v>141.6</v>
      </c>
      <c r="E45" s="3">
        <v>337</v>
      </c>
      <c r="G45" s="3">
        <f t="shared" si="8"/>
        <v>6</v>
      </c>
      <c r="H45" s="4">
        <v>284</v>
      </c>
      <c r="I45" s="65">
        <v>623</v>
      </c>
      <c r="J45" s="65">
        <f t="shared" si="9"/>
        <v>205.59</v>
      </c>
      <c r="K45" s="3">
        <v>184</v>
      </c>
      <c r="M45" s="3">
        <f t="shared" si="10"/>
        <v>6</v>
      </c>
      <c r="N45" s="4">
        <v>71</v>
      </c>
      <c r="O45" s="65">
        <v>402</v>
      </c>
      <c r="P45" s="65">
        <f t="shared" si="11"/>
        <v>128.64000000000001</v>
      </c>
      <c r="Q45" s="3">
        <v>54</v>
      </c>
    </row>
    <row r="46" spans="1:17" ht="18.75">
      <c r="A46" s="1">
        <f t="shared" si="6"/>
        <v>7</v>
      </c>
      <c r="B46" s="7">
        <v>429</v>
      </c>
      <c r="C46" s="65">
        <v>456</v>
      </c>
      <c r="D46" s="65">
        <f t="shared" si="7"/>
        <v>136.79999999999998</v>
      </c>
      <c r="E46" s="3">
        <v>234</v>
      </c>
      <c r="G46" s="3">
        <f t="shared" si="8"/>
        <v>7</v>
      </c>
      <c r="H46" s="4">
        <v>189</v>
      </c>
      <c r="I46" s="65">
        <v>538</v>
      </c>
      <c r="J46" s="65">
        <f t="shared" si="9"/>
        <v>177.54000000000002</v>
      </c>
      <c r="K46" s="3">
        <v>165</v>
      </c>
      <c r="M46" s="3">
        <f t="shared" si="10"/>
        <v>7</v>
      </c>
      <c r="N46" s="4">
        <v>438</v>
      </c>
      <c r="O46" s="65">
        <v>206</v>
      </c>
      <c r="P46" s="65">
        <f t="shared" si="11"/>
        <v>65.92</v>
      </c>
      <c r="Q46" s="3">
        <v>277</v>
      </c>
    </row>
    <row r="47" spans="1:17" ht="18.75">
      <c r="A47" s="1">
        <f t="shared" si="6"/>
        <v>8</v>
      </c>
      <c r="B47" s="7">
        <v>719</v>
      </c>
      <c r="C47" s="65">
        <v>141</v>
      </c>
      <c r="D47" s="65">
        <f t="shared" si="7"/>
        <v>42.3</v>
      </c>
      <c r="E47" s="3">
        <v>255</v>
      </c>
      <c r="G47" s="3">
        <f t="shared" si="8"/>
        <v>8</v>
      </c>
      <c r="H47" s="4">
        <v>320</v>
      </c>
      <c r="I47" s="65">
        <v>751</v>
      </c>
      <c r="J47" s="65">
        <f t="shared" si="9"/>
        <v>247.83</v>
      </c>
      <c r="K47" s="3">
        <v>379</v>
      </c>
      <c r="M47" s="3">
        <f t="shared" si="10"/>
        <v>8</v>
      </c>
      <c r="N47" s="4">
        <v>343</v>
      </c>
      <c r="O47" s="65">
        <v>329</v>
      </c>
      <c r="P47" s="65">
        <f t="shared" si="11"/>
        <v>105.28</v>
      </c>
      <c r="Q47" s="3">
        <v>458</v>
      </c>
    </row>
    <row r="48" spans="1:17" ht="18.75">
      <c r="A48" s="1">
        <f t="shared" si="6"/>
        <v>9</v>
      </c>
      <c r="B48" s="7">
        <v>169</v>
      </c>
      <c r="C48" s="65">
        <v>244</v>
      </c>
      <c r="D48" s="65">
        <f t="shared" si="7"/>
        <v>73.2</v>
      </c>
      <c r="E48" s="3">
        <v>266</v>
      </c>
      <c r="G48" s="3">
        <f t="shared" si="8"/>
        <v>9</v>
      </c>
      <c r="H48" s="4">
        <v>434</v>
      </c>
      <c r="I48" s="65">
        <v>666</v>
      </c>
      <c r="J48" s="65">
        <f t="shared" si="9"/>
        <v>219.78</v>
      </c>
      <c r="K48" s="3">
        <v>257</v>
      </c>
      <c r="M48" s="3">
        <f t="shared" si="10"/>
        <v>9</v>
      </c>
      <c r="N48" s="4">
        <v>365</v>
      </c>
      <c r="O48" s="65">
        <v>108</v>
      </c>
      <c r="P48" s="65">
        <f t="shared" si="11"/>
        <v>34.56</v>
      </c>
      <c r="Q48" s="3">
        <v>53</v>
      </c>
    </row>
    <row r="49" spans="1:17" ht="18.75">
      <c r="A49" s="1">
        <f t="shared" si="6"/>
        <v>10</v>
      </c>
      <c r="B49" s="7">
        <v>680</v>
      </c>
      <c r="C49" s="65">
        <v>338</v>
      </c>
      <c r="D49" s="65">
        <f t="shared" si="7"/>
        <v>101.39999999999999</v>
      </c>
      <c r="E49" s="3">
        <v>249</v>
      </c>
      <c r="G49" s="3">
        <f t="shared" si="8"/>
        <v>10</v>
      </c>
      <c r="H49" s="4">
        <v>630</v>
      </c>
      <c r="I49" s="65">
        <v>119</v>
      </c>
      <c r="J49" s="65">
        <f t="shared" si="9"/>
        <v>39.270000000000003</v>
      </c>
      <c r="K49" s="3">
        <v>246</v>
      </c>
      <c r="M49" s="3">
        <f t="shared" si="10"/>
        <v>10</v>
      </c>
      <c r="N49" s="4">
        <v>416</v>
      </c>
      <c r="O49" s="65">
        <v>209</v>
      </c>
      <c r="P49" s="65">
        <f t="shared" si="11"/>
        <v>66.88</v>
      </c>
      <c r="Q49" s="3">
        <v>59</v>
      </c>
    </row>
    <row r="50" spans="1:17" ht="18.75">
      <c r="A50" s="1">
        <f t="shared" si="6"/>
        <v>11</v>
      </c>
      <c r="B50" s="7">
        <v>583</v>
      </c>
      <c r="C50" s="65">
        <v>259</v>
      </c>
      <c r="D50" s="65">
        <f t="shared" si="7"/>
        <v>77.7</v>
      </c>
      <c r="E50" s="3">
        <v>238</v>
      </c>
      <c r="G50" s="3">
        <f t="shared" si="8"/>
        <v>11</v>
      </c>
      <c r="H50" s="4">
        <v>249</v>
      </c>
      <c r="I50" s="65">
        <v>208</v>
      </c>
      <c r="J50" s="65">
        <f t="shared" si="9"/>
        <v>68.64</v>
      </c>
      <c r="K50" s="3">
        <v>405</v>
      </c>
      <c r="M50" s="3">
        <f t="shared" si="10"/>
        <v>11</v>
      </c>
      <c r="N50" s="4">
        <v>405</v>
      </c>
      <c r="O50" s="65">
        <v>61</v>
      </c>
      <c r="P50" s="65">
        <f t="shared" si="11"/>
        <v>19.52</v>
      </c>
      <c r="Q50" s="3">
        <v>478</v>
      </c>
    </row>
    <row r="51" spans="1:17" ht="18.75">
      <c r="A51" s="1">
        <f t="shared" si="6"/>
        <v>12</v>
      </c>
      <c r="B51" s="7">
        <v>301</v>
      </c>
      <c r="C51" s="65">
        <v>482</v>
      </c>
      <c r="D51" s="65">
        <f t="shared" si="7"/>
        <v>144.6</v>
      </c>
      <c r="E51" s="3">
        <v>280</v>
      </c>
      <c r="G51" s="3">
        <f t="shared" si="8"/>
        <v>12</v>
      </c>
      <c r="H51" s="4">
        <v>669</v>
      </c>
      <c r="I51" s="65">
        <v>209</v>
      </c>
      <c r="J51" s="65">
        <f t="shared" si="9"/>
        <v>68.97</v>
      </c>
      <c r="K51" s="3">
        <v>299</v>
      </c>
      <c r="M51" s="3">
        <f t="shared" si="10"/>
        <v>12</v>
      </c>
      <c r="N51" s="4">
        <v>474</v>
      </c>
      <c r="O51" s="65">
        <v>487</v>
      </c>
      <c r="P51" s="65">
        <f t="shared" si="11"/>
        <v>155.84</v>
      </c>
      <c r="Q51" s="3">
        <v>222</v>
      </c>
    </row>
    <row r="52" spans="1:17" ht="18.75">
      <c r="A52" s="1">
        <f t="shared" si="6"/>
        <v>13</v>
      </c>
      <c r="B52" s="7">
        <v>796</v>
      </c>
      <c r="C52" s="65">
        <v>217</v>
      </c>
      <c r="D52" s="65">
        <f t="shared" si="7"/>
        <v>65.099999999999994</v>
      </c>
      <c r="E52" s="3">
        <v>320</v>
      </c>
      <c r="G52" s="3">
        <f t="shared" si="8"/>
        <v>13</v>
      </c>
      <c r="H52" s="4">
        <v>236</v>
      </c>
      <c r="I52" s="65">
        <v>486</v>
      </c>
      <c r="J52" s="65">
        <f t="shared" si="9"/>
        <v>160.38</v>
      </c>
      <c r="K52" s="3">
        <v>152</v>
      </c>
      <c r="M52" s="3">
        <f t="shared" si="10"/>
        <v>13</v>
      </c>
      <c r="N52" s="4">
        <v>343</v>
      </c>
      <c r="O52" s="65">
        <v>460</v>
      </c>
      <c r="P52" s="65">
        <f t="shared" si="11"/>
        <v>147.20000000000002</v>
      </c>
      <c r="Q52" s="3">
        <v>330</v>
      </c>
    </row>
    <row r="53" spans="1:17" ht="18.75">
      <c r="A53" s="1">
        <f t="shared" si="6"/>
        <v>14</v>
      </c>
      <c r="B53" s="7">
        <v>53</v>
      </c>
      <c r="C53" s="65">
        <v>227</v>
      </c>
      <c r="D53" s="65">
        <f t="shared" si="7"/>
        <v>68.099999999999994</v>
      </c>
      <c r="E53" s="3">
        <v>265</v>
      </c>
      <c r="G53" s="3">
        <f t="shared" si="8"/>
        <v>14</v>
      </c>
      <c r="H53" s="4">
        <v>393</v>
      </c>
      <c r="I53" s="65">
        <v>614</v>
      </c>
      <c r="J53" s="65">
        <f t="shared" si="9"/>
        <v>202.62</v>
      </c>
      <c r="K53" s="3">
        <v>140</v>
      </c>
      <c r="M53" s="3">
        <f t="shared" si="10"/>
        <v>14</v>
      </c>
      <c r="N53" s="4">
        <v>303</v>
      </c>
      <c r="O53" s="65">
        <v>138</v>
      </c>
      <c r="P53" s="65">
        <f t="shared" si="11"/>
        <v>44.160000000000004</v>
      </c>
      <c r="Q53" s="3">
        <v>168</v>
      </c>
    </row>
    <row r="54" spans="1:17" ht="18.75">
      <c r="A54" s="1">
        <f t="shared" si="6"/>
        <v>15</v>
      </c>
      <c r="B54" s="7">
        <v>424</v>
      </c>
      <c r="C54" s="65">
        <v>203</v>
      </c>
      <c r="D54" s="65">
        <f t="shared" si="7"/>
        <v>60.9</v>
      </c>
      <c r="E54" s="3">
        <v>169</v>
      </c>
      <c r="G54" s="3">
        <f t="shared" si="8"/>
        <v>15</v>
      </c>
      <c r="H54" s="4">
        <v>305</v>
      </c>
      <c r="I54" s="65">
        <v>520</v>
      </c>
      <c r="J54" s="65">
        <f t="shared" si="9"/>
        <v>171.6</v>
      </c>
      <c r="K54" s="3">
        <v>198</v>
      </c>
      <c r="M54" s="3">
        <f t="shared" si="10"/>
        <v>15</v>
      </c>
      <c r="N54" s="4">
        <v>468</v>
      </c>
      <c r="O54" s="65">
        <v>61</v>
      </c>
      <c r="P54" s="65">
        <f t="shared" si="11"/>
        <v>19.52</v>
      </c>
      <c r="Q54" s="3">
        <v>423</v>
      </c>
    </row>
    <row r="55" spans="1:17" ht="18.75">
      <c r="A55" s="1">
        <f t="shared" si="6"/>
        <v>16</v>
      </c>
      <c r="B55" s="7">
        <v>786</v>
      </c>
      <c r="C55" s="65">
        <v>107</v>
      </c>
      <c r="D55" s="65">
        <f t="shared" si="7"/>
        <v>32.1</v>
      </c>
      <c r="E55" s="3">
        <v>285</v>
      </c>
      <c r="G55" s="3">
        <f t="shared" si="8"/>
        <v>16</v>
      </c>
      <c r="H55" s="4">
        <v>203</v>
      </c>
      <c r="I55" s="65">
        <v>307</v>
      </c>
      <c r="J55" s="65">
        <f t="shared" si="9"/>
        <v>101.31</v>
      </c>
      <c r="K55" s="3">
        <v>123</v>
      </c>
      <c r="M55" s="3">
        <f t="shared" si="10"/>
        <v>16</v>
      </c>
      <c r="N55" s="4">
        <v>152</v>
      </c>
      <c r="O55" s="65">
        <v>205</v>
      </c>
      <c r="P55" s="65">
        <f t="shared" si="11"/>
        <v>65.599999999999994</v>
      </c>
      <c r="Q55" s="3">
        <v>143</v>
      </c>
    </row>
    <row r="56" spans="1:17" ht="18.75">
      <c r="A56" s="1">
        <f t="shared" si="6"/>
        <v>17</v>
      </c>
      <c r="B56" s="7">
        <v>357</v>
      </c>
      <c r="C56" s="65">
        <v>205</v>
      </c>
      <c r="D56" s="65">
        <f t="shared" si="7"/>
        <v>61.5</v>
      </c>
      <c r="E56" s="3">
        <v>216</v>
      </c>
      <c r="G56" s="3">
        <f t="shared" si="8"/>
        <v>17</v>
      </c>
      <c r="H56" s="4">
        <v>656</v>
      </c>
      <c r="I56" s="65">
        <v>574</v>
      </c>
      <c r="J56" s="65">
        <f t="shared" si="9"/>
        <v>189.42000000000002</v>
      </c>
      <c r="K56" s="3">
        <v>308</v>
      </c>
      <c r="M56" s="3">
        <f t="shared" si="10"/>
        <v>17</v>
      </c>
      <c r="N56" s="4">
        <v>230</v>
      </c>
      <c r="O56" s="65">
        <v>107</v>
      </c>
      <c r="P56" s="65">
        <f t="shared" si="11"/>
        <v>34.24</v>
      </c>
      <c r="Q56" s="3">
        <v>399</v>
      </c>
    </row>
    <row r="57" spans="1:17" ht="18.75">
      <c r="A57" s="1">
        <f t="shared" si="6"/>
        <v>18</v>
      </c>
      <c r="B57" s="7">
        <v>403</v>
      </c>
      <c r="C57" s="65">
        <v>61</v>
      </c>
      <c r="D57" s="65">
        <f t="shared" si="7"/>
        <v>18.3</v>
      </c>
      <c r="E57" s="3">
        <v>62</v>
      </c>
      <c r="G57" s="3">
        <f t="shared" si="8"/>
        <v>18</v>
      </c>
      <c r="H57" s="4">
        <v>102</v>
      </c>
      <c r="I57" s="65">
        <v>439</v>
      </c>
      <c r="J57" s="65">
        <f t="shared" si="9"/>
        <v>144.87</v>
      </c>
      <c r="K57" s="3">
        <v>340</v>
      </c>
      <c r="M57" s="3">
        <f t="shared" si="10"/>
        <v>18</v>
      </c>
      <c r="N57" s="4">
        <v>247</v>
      </c>
      <c r="O57" s="65">
        <v>203</v>
      </c>
      <c r="P57" s="65">
        <f t="shared" si="11"/>
        <v>64.960000000000008</v>
      </c>
      <c r="Q57" s="3">
        <v>249</v>
      </c>
    </row>
    <row r="58" spans="1:17" ht="18.75">
      <c r="A58" s="1">
        <f t="shared" si="6"/>
        <v>19</v>
      </c>
      <c r="B58" s="7">
        <v>406</v>
      </c>
      <c r="C58" s="65">
        <v>138</v>
      </c>
      <c r="D58" s="65">
        <f t="shared" si="7"/>
        <v>41.4</v>
      </c>
      <c r="E58" s="3">
        <v>117</v>
      </c>
      <c r="G58" s="3">
        <f t="shared" si="8"/>
        <v>19</v>
      </c>
      <c r="H58" s="4">
        <v>751</v>
      </c>
      <c r="I58" s="65">
        <v>196</v>
      </c>
      <c r="J58" s="65">
        <f t="shared" si="9"/>
        <v>64.680000000000007</v>
      </c>
      <c r="K58" s="3">
        <v>588</v>
      </c>
      <c r="M58" s="3">
        <f t="shared" si="10"/>
        <v>19</v>
      </c>
      <c r="N58" s="4">
        <v>115</v>
      </c>
      <c r="O58" s="65">
        <v>227</v>
      </c>
      <c r="P58" s="65">
        <f t="shared" si="11"/>
        <v>72.64</v>
      </c>
      <c r="Q58" s="3">
        <v>400</v>
      </c>
    </row>
    <row r="59" spans="1:17" ht="18.75">
      <c r="A59" s="1">
        <f t="shared" si="6"/>
        <v>20</v>
      </c>
      <c r="B59" s="7">
        <v>712</v>
      </c>
      <c r="C59" s="65">
        <v>460</v>
      </c>
      <c r="D59" s="65">
        <f t="shared" si="7"/>
        <v>138</v>
      </c>
      <c r="E59" s="3">
        <v>297</v>
      </c>
      <c r="G59" s="3">
        <f t="shared" si="8"/>
        <v>20</v>
      </c>
      <c r="H59" s="4">
        <v>93</v>
      </c>
      <c r="I59" s="65">
        <v>272</v>
      </c>
      <c r="J59" s="65">
        <f t="shared" si="9"/>
        <v>89.76</v>
      </c>
      <c r="K59" s="3">
        <v>251</v>
      </c>
      <c r="M59" s="3">
        <f t="shared" si="10"/>
        <v>20</v>
      </c>
      <c r="N59" s="4">
        <v>280</v>
      </c>
      <c r="O59" s="65">
        <v>217</v>
      </c>
      <c r="P59" s="65">
        <f t="shared" si="11"/>
        <v>69.44</v>
      </c>
      <c r="Q59" s="3">
        <v>473</v>
      </c>
    </row>
    <row r="60" spans="1:17" ht="18.75">
      <c r="A60" s="1">
        <f t="shared" si="6"/>
        <v>21</v>
      </c>
      <c r="B60" s="7">
        <v>558</v>
      </c>
      <c r="C60" s="65">
        <v>487</v>
      </c>
      <c r="D60" s="65">
        <f t="shared" si="7"/>
        <v>146.1</v>
      </c>
      <c r="E60" s="3">
        <v>217</v>
      </c>
      <c r="G60" s="3">
        <f t="shared" si="8"/>
        <v>21</v>
      </c>
      <c r="H60" s="4">
        <v>161</v>
      </c>
      <c r="I60" s="65">
        <v>540</v>
      </c>
      <c r="J60" s="65">
        <f t="shared" si="9"/>
        <v>178.20000000000002</v>
      </c>
      <c r="K60" s="3">
        <v>497</v>
      </c>
      <c r="M60" s="3">
        <f t="shared" si="10"/>
        <v>21</v>
      </c>
      <c r="N60" s="4">
        <v>476</v>
      </c>
      <c r="O60" s="65">
        <v>482</v>
      </c>
      <c r="P60" s="65">
        <f t="shared" si="11"/>
        <v>154.24</v>
      </c>
      <c r="Q60" s="3">
        <v>60</v>
      </c>
    </row>
    <row r="61" spans="1:17" ht="18.75">
      <c r="A61" s="1">
        <f t="shared" si="6"/>
        <v>22</v>
      </c>
      <c r="B61" s="7">
        <v>389</v>
      </c>
      <c r="C61" s="65">
        <v>61</v>
      </c>
      <c r="D61" s="65">
        <f t="shared" si="7"/>
        <v>18.3</v>
      </c>
      <c r="E61" s="3">
        <v>303</v>
      </c>
      <c r="G61" s="3">
        <f t="shared" si="8"/>
        <v>22</v>
      </c>
      <c r="H61" s="4">
        <v>750</v>
      </c>
      <c r="I61" s="65">
        <v>281</v>
      </c>
      <c r="J61" s="65">
        <f t="shared" si="9"/>
        <v>92.73</v>
      </c>
      <c r="K61" s="3">
        <v>740</v>
      </c>
      <c r="M61" s="3">
        <f t="shared" si="10"/>
        <v>22</v>
      </c>
      <c r="N61" s="4">
        <v>268</v>
      </c>
      <c r="O61" s="65">
        <v>259</v>
      </c>
      <c r="P61" s="65">
        <f t="shared" si="11"/>
        <v>82.88</v>
      </c>
      <c r="Q61" s="3">
        <v>123</v>
      </c>
    </row>
    <row r="62" spans="1:17" ht="18.75">
      <c r="A62" s="1">
        <f t="shared" si="6"/>
        <v>23</v>
      </c>
      <c r="B62" s="7">
        <v>466</v>
      </c>
      <c r="C62" s="65">
        <v>209</v>
      </c>
      <c r="D62" s="65">
        <f t="shared" si="7"/>
        <v>62.699999999999996</v>
      </c>
      <c r="E62" s="3">
        <v>252</v>
      </c>
      <c r="G62" s="3">
        <f t="shared" si="8"/>
        <v>23</v>
      </c>
      <c r="H62" s="4">
        <v>315</v>
      </c>
      <c r="I62" s="65">
        <v>418</v>
      </c>
      <c r="J62" s="65">
        <f t="shared" si="9"/>
        <v>137.94</v>
      </c>
      <c r="K62" s="3">
        <v>324</v>
      </c>
      <c r="M62" s="3">
        <f t="shared" si="10"/>
        <v>23</v>
      </c>
      <c r="N62" s="4">
        <v>366</v>
      </c>
      <c r="O62" s="65">
        <v>338</v>
      </c>
      <c r="P62" s="65">
        <f t="shared" si="11"/>
        <v>108.16</v>
      </c>
      <c r="Q62" s="3">
        <v>432</v>
      </c>
    </row>
    <row r="63" spans="1:17" ht="18.75">
      <c r="A63" s="1">
        <f t="shared" si="6"/>
        <v>24</v>
      </c>
      <c r="B63" s="7">
        <v>198</v>
      </c>
      <c r="C63" s="65">
        <v>108</v>
      </c>
      <c r="D63" s="65">
        <f t="shared" si="7"/>
        <v>32.4</v>
      </c>
      <c r="E63" s="3">
        <v>198</v>
      </c>
      <c r="G63" s="3">
        <f t="shared" si="8"/>
        <v>24</v>
      </c>
      <c r="H63" s="4">
        <v>125</v>
      </c>
      <c r="I63" s="65">
        <v>518</v>
      </c>
      <c r="J63" s="65">
        <f t="shared" si="9"/>
        <v>170.94</v>
      </c>
      <c r="K63" s="3">
        <v>173</v>
      </c>
      <c r="M63" s="3">
        <f t="shared" si="10"/>
        <v>24</v>
      </c>
      <c r="N63" s="4">
        <v>111</v>
      </c>
      <c r="O63" s="65">
        <v>244</v>
      </c>
      <c r="P63" s="65">
        <f t="shared" si="11"/>
        <v>78.08</v>
      </c>
      <c r="Q63" s="3">
        <v>104</v>
      </c>
    </row>
    <row r="64" spans="1:17" ht="18.75">
      <c r="A64" s="1">
        <f t="shared" si="6"/>
        <v>25</v>
      </c>
      <c r="B64" s="7">
        <v>85</v>
      </c>
      <c r="C64" s="65">
        <v>329</v>
      </c>
      <c r="D64" s="65">
        <f t="shared" si="7"/>
        <v>98.7</v>
      </c>
      <c r="E64" s="3">
        <v>66</v>
      </c>
      <c r="G64" s="3">
        <f t="shared" si="8"/>
        <v>25</v>
      </c>
      <c r="H64" s="4">
        <v>489</v>
      </c>
      <c r="I64" s="65">
        <v>305</v>
      </c>
      <c r="J64" s="65">
        <f t="shared" si="9"/>
        <v>100.65</v>
      </c>
      <c r="K64" s="3">
        <v>509</v>
      </c>
      <c r="M64" s="3">
        <f t="shared" si="10"/>
        <v>25</v>
      </c>
      <c r="N64" s="4">
        <v>413</v>
      </c>
      <c r="O64" s="65">
        <v>141</v>
      </c>
      <c r="P64" s="65">
        <f t="shared" si="11"/>
        <v>45.12</v>
      </c>
      <c r="Q64" s="3">
        <v>211</v>
      </c>
    </row>
    <row r="65" spans="1:17" ht="18.75">
      <c r="A65" s="1">
        <f t="shared" si="6"/>
        <v>26</v>
      </c>
      <c r="B65" s="7">
        <v>402</v>
      </c>
      <c r="C65" s="65">
        <v>206</v>
      </c>
      <c r="D65" s="65">
        <f t="shared" si="7"/>
        <v>61.8</v>
      </c>
      <c r="E65" s="3">
        <v>296</v>
      </c>
      <c r="G65" s="3">
        <f t="shared" si="8"/>
        <v>26</v>
      </c>
      <c r="H65" s="4">
        <v>188</v>
      </c>
      <c r="I65" s="65">
        <v>313</v>
      </c>
      <c r="J65" s="65">
        <f t="shared" si="9"/>
        <v>103.29</v>
      </c>
      <c r="K65" s="3">
        <v>537</v>
      </c>
      <c r="M65" s="3">
        <f t="shared" si="10"/>
        <v>26</v>
      </c>
      <c r="N65" s="4">
        <v>372</v>
      </c>
      <c r="O65" s="65">
        <v>456</v>
      </c>
      <c r="P65" s="65">
        <f t="shared" si="11"/>
        <v>145.92000000000002</v>
      </c>
      <c r="Q65" s="3">
        <v>220</v>
      </c>
    </row>
    <row r="66" spans="1:17" ht="18.75">
      <c r="A66" s="1">
        <f t="shared" si="6"/>
        <v>27</v>
      </c>
      <c r="B66" s="7">
        <v>146</v>
      </c>
      <c r="C66" s="65">
        <v>402</v>
      </c>
      <c r="D66" s="65">
        <f t="shared" si="7"/>
        <v>120.6</v>
      </c>
      <c r="E66" s="3">
        <v>284</v>
      </c>
      <c r="G66" s="3">
        <f t="shared" si="8"/>
        <v>27</v>
      </c>
      <c r="H66" s="4">
        <v>592</v>
      </c>
      <c r="I66" s="65">
        <v>192</v>
      </c>
      <c r="J66" s="65">
        <f t="shared" si="9"/>
        <v>63.36</v>
      </c>
      <c r="K66" s="3">
        <v>738</v>
      </c>
      <c r="M66" s="3">
        <f t="shared" si="10"/>
        <v>27</v>
      </c>
      <c r="N66" s="4">
        <v>178</v>
      </c>
      <c r="O66" s="65">
        <v>472</v>
      </c>
      <c r="P66" s="65">
        <f t="shared" si="11"/>
        <v>151.04</v>
      </c>
      <c r="Q66" s="3">
        <v>341</v>
      </c>
    </row>
    <row r="67" spans="1:17" ht="18.75">
      <c r="A67" s="1">
        <f t="shared" si="6"/>
        <v>28</v>
      </c>
      <c r="B67" s="7">
        <v>103</v>
      </c>
      <c r="C67" s="65">
        <v>329</v>
      </c>
      <c r="D67" s="65">
        <f t="shared" si="7"/>
        <v>98.7</v>
      </c>
      <c r="E67" s="3">
        <v>72</v>
      </c>
      <c r="G67" s="3">
        <f t="shared" si="8"/>
        <v>28</v>
      </c>
      <c r="H67" s="4">
        <v>236</v>
      </c>
      <c r="I67" s="65">
        <v>652</v>
      </c>
      <c r="J67" s="65">
        <f t="shared" si="9"/>
        <v>215.16</v>
      </c>
      <c r="K67" s="3">
        <v>657</v>
      </c>
      <c r="M67" s="3">
        <f t="shared" si="10"/>
        <v>28</v>
      </c>
      <c r="N67" s="4">
        <v>445</v>
      </c>
      <c r="O67" s="65">
        <v>415</v>
      </c>
      <c r="P67" s="65">
        <f t="shared" si="11"/>
        <v>132.80000000000001</v>
      </c>
      <c r="Q67" s="3">
        <v>257</v>
      </c>
    </row>
    <row r="68" spans="1:17" ht="18.75">
      <c r="A68" s="1">
        <f t="shared" si="6"/>
        <v>29</v>
      </c>
      <c r="B68" s="7">
        <v>770</v>
      </c>
      <c r="C68" s="65">
        <v>126</v>
      </c>
      <c r="D68" s="65">
        <f t="shared" si="7"/>
        <v>37.799999999999997</v>
      </c>
      <c r="E68" s="3">
        <v>307</v>
      </c>
      <c r="G68" s="3">
        <f t="shared" si="8"/>
        <v>29</v>
      </c>
      <c r="H68" s="4">
        <v>506</v>
      </c>
      <c r="I68" s="65">
        <v>556</v>
      </c>
      <c r="J68" s="65">
        <f t="shared" si="9"/>
        <v>183.48000000000002</v>
      </c>
      <c r="K68" s="3">
        <v>422</v>
      </c>
      <c r="M68" s="3">
        <f t="shared" si="10"/>
        <v>29</v>
      </c>
      <c r="N68" s="4">
        <v>211</v>
      </c>
      <c r="O68" s="65">
        <v>98</v>
      </c>
      <c r="P68" s="65">
        <f t="shared" si="11"/>
        <v>31.36</v>
      </c>
      <c r="Q68" s="3">
        <v>129</v>
      </c>
    </row>
    <row r="69" spans="1:17" ht="18.75">
      <c r="A69" s="1">
        <f t="shared" si="6"/>
        <v>30</v>
      </c>
      <c r="B69" s="7">
        <v>133</v>
      </c>
      <c r="C69" s="65">
        <v>470</v>
      </c>
      <c r="D69" s="65">
        <f t="shared" si="7"/>
        <v>141</v>
      </c>
      <c r="E69" s="3">
        <v>184</v>
      </c>
      <c r="G69" s="3">
        <f t="shared" si="8"/>
        <v>30</v>
      </c>
      <c r="H69" s="4">
        <v>273</v>
      </c>
      <c r="I69" s="65">
        <v>365</v>
      </c>
      <c r="J69" s="65">
        <f t="shared" si="9"/>
        <v>120.45</v>
      </c>
      <c r="K69" s="3">
        <v>116</v>
      </c>
      <c r="M69" s="3">
        <f t="shared" si="10"/>
        <v>30</v>
      </c>
      <c r="N69" s="4">
        <v>76</v>
      </c>
      <c r="O69" s="65">
        <v>491</v>
      </c>
      <c r="P69" s="65">
        <f t="shared" si="11"/>
        <v>157.12</v>
      </c>
      <c r="Q69" s="3">
        <v>140</v>
      </c>
    </row>
    <row r="70" spans="1:17" ht="18.75">
      <c r="A70" s="1">
        <v>31</v>
      </c>
      <c r="B70" s="7">
        <v>399</v>
      </c>
      <c r="C70" s="65">
        <v>114</v>
      </c>
      <c r="D70" s="65">
        <f t="shared" si="7"/>
        <v>34.199999999999996</v>
      </c>
      <c r="E70" s="3">
        <v>177</v>
      </c>
      <c r="G70" s="3">
        <f t="shared" si="8"/>
        <v>31</v>
      </c>
      <c r="H70" s="4">
        <v>560</v>
      </c>
      <c r="I70" s="65">
        <v>630</v>
      </c>
      <c r="J70" s="65">
        <f t="shared" si="9"/>
        <v>207.9</v>
      </c>
      <c r="K70" s="3">
        <v>213</v>
      </c>
      <c r="M70" s="3">
        <f t="shared" si="10"/>
        <v>31</v>
      </c>
      <c r="N70" s="4">
        <v>449</v>
      </c>
      <c r="O70" s="65" t="s">
        <v>7</v>
      </c>
      <c r="P70" s="65">
        <f t="shared" si="11"/>
        <v>105.60000000000001</v>
      </c>
      <c r="Q70" s="3">
        <v>211</v>
      </c>
    </row>
  </sheetData>
  <sheetProtection algorithmName="SHA-512" hashValue="pR5T9tJopmTONfwc/xb3i2ROmxIJhaxFJNH8drRX3jP4I7pSZbTUBHtkKPz8qsI9jxwNKQeRVicJ5hTRIwE7fA==" saltValue="CVPfKTatwEuykY3lz0vfDg==" spinCount="100000" sheet="1" objects="1" scenarios="1"/>
  <sortState xmlns:xlrd2="http://schemas.microsoft.com/office/spreadsheetml/2017/richdata2" ref="G41:K70">
    <sortCondition descending="1" ref="G41:G70"/>
  </sortState>
  <mergeCells count="6">
    <mergeCell ref="B4:E4"/>
    <mergeCell ref="H4:K4"/>
    <mergeCell ref="N4:Q4"/>
    <mergeCell ref="B38:E38"/>
    <mergeCell ref="N38:Q38"/>
    <mergeCell ref="H38:K38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28"/>
  <sheetViews>
    <sheetView topLeftCell="A9" zoomScaleNormal="100" workbookViewId="0">
      <selection activeCell="L20" sqref="L20"/>
    </sheetView>
  </sheetViews>
  <sheetFormatPr defaultColWidth="8.42578125" defaultRowHeight="15"/>
  <cols>
    <col min="1" max="1" width="4.140625" customWidth="1"/>
    <col min="2" max="2" width="12.7109375" customWidth="1"/>
    <col min="3" max="3" width="15.28515625" customWidth="1"/>
    <col min="4" max="4" width="4.85546875" customWidth="1"/>
    <col min="5" max="5" width="11.5703125" customWidth="1"/>
    <col min="6" max="6" width="12.28515625" customWidth="1"/>
    <col min="7" max="7" width="14.5703125" customWidth="1"/>
    <col min="9" max="9" width="8.85546875" customWidth="1"/>
    <col min="10" max="10" width="14" customWidth="1"/>
    <col min="11" max="11" width="8.140625" customWidth="1"/>
    <col min="12" max="12" width="18.7109375" customWidth="1"/>
  </cols>
  <sheetData>
    <row r="2" spans="2:15" ht="41.45" customHeight="1">
      <c r="B2" s="53" t="s">
        <v>49</v>
      </c>
      <c r="C2" s="53"/>
      <c r="D2" s="53"/>
      <c r="E2" s="53"/>
      <c r="F2" s="53"/>
      <c r="G2" s="53"/>
      <c r="H2" s="53"/>
      <c r="I2" s="53"/>
      <c r="J2" s="53"/>
    </row>
    <row r="3" spans="2:15" ht="22.15" customHeight="1">
      <c r="B3" s="54" t="s">
        <v>10</v>
      </c>
      <c r="C3" s="54"/>
      <c r="D3" s="54"/>
      <c r="E3" s="54"/>
      <c r="F3" s="54"/>
      <c r="G3" s="54"/>
      <c r="H3" s="27"/>
      <c r="I3" s="27"/>
      <c r="J3" s="27"/>
      <c r="K3" s="6"/>
    </row>
    <row r="4" spans="2:15" ht="21">
      <c r="B4" s="28"/>
      <c r="C4" s="29" t="s">
        <v>11</v>
      </c>
      <c r="D4" s="29" t="s">
        <v>12</v>
      </c>
      <c r="E4" s="48">
        <v>211</v>
      </c>
      <c r="F4" s="30"/>
      <c r="G4" s="30"/>
      <c r="H4" s="30"/>
      <c r="I4" s="30"/>
      <c r="J4" s="30"/>
    </row>
    <row r="5" spans="2:15" ht="21">
      <c r="B5" s="28"/>
      <c r="C5" s="31" t="s">
        <v>13</v>
      </c>
      <c r="D5" s="55" t="s">
        <v>50</v>
      </c>
      <c r="E5" s="55"/>
      <c r="F5" s="55"/>
      <c r="G5" s="55"/>
      <c r="H5" s="30"/>
      <c r="I5" s="30"/>
      <c r="J5" s="30"/>
    </row>
    <row r="6" spans="2:15" ht="21">
      <c r="B6" s="28"/>
      <c r="C6" s="31"/>
      <c r="D6" s="32"/>
      <c r="E6" s="32"/>
      <c r="F6" s="32"/>
      <c r="G6" s="32"/>
      <c r="H6" s="30"/>
      <c r="I6" s="30"/>
      <c r="J6" s="30"/>
    </row>
    <row r="7" spans="2:15" ht="124.5" customHeight="1">
      <c r="B7" s="56" t="s">
        <v>45</v>
      </c>
      <c r="C7" s="56"/>
      <c r="D7" s="56"/>
      <c r="E7" s="56"/>
      <c r="F7" s="56"/>
      <c r="G7" s="56"/>
      <c r="H7" s="56"/>
      <c r="I7" s="56"/>
      <c r="J7" s="56"/>
    </row>
    <row r="8" spans="2:15" ht="21">
      <c r="B8" s="30"/>
      <c r="C8" s="30"/>
      <c r="D8" s="30"/>
      <c r="E8" s="30"/>
      <c r="F8" s="30"/>
      <c r="G8" s="30"/>
      <c r="H8" s="30"/>
      <c r="I8" s="30"/>
      <c r="J8" s="30"/>
    </row>
    <row r="9" spans="2:15" ht="21">
      <c r="B9" s="57" t="s">
        <v>14</v>
      </c>
      <c r="C9" s="57"/>
      <c r="D9" s="30"/>
      <c r="E9" s="58" t="s">
        <v>15</v>
      </c>
      <c r="F9" s="58"/>
      <c r="G9" s="58"/>
      <c r="H9" s="30"/>
      <c r="I9" s="30"/>
      <c r="J9" s="30"/>
      <c r="N9" t="s">
        <v>25</v>
      </c>
    </row>
    <row r="10" spans="2:15" ht="81">
      <c r="B10" s="33" t="s">
        <v>3</v>
      </c>
      <c r="C10" s="49">
        <v>2</v>
      </c>
      <c r="D10" s="31"/>
      <c r="E10" s="34" t="s">
        <v>16</v>
      </c>
      <c r="F10" s="34" t="s">
        <v>17</v>
      </c>
      <c r="G10" s="34" t="s">
        <v>18</v>
      </c>
      <c r="H10" s="30"/>
      <c r="L10" s="26"/>
      <c r="M10" s="11"/>
      <c r="O10" s="40"/>
    </row>
    <row r="11" spans="2:15" ht="40.5">
      <c r="B11" s="35" t="s">
        <v>19</v>
      </c>
      <c r="C11" s="35" t="s">
        <v>20</v>
      </c>
      <c r="D11" s="30"/>
      <c r="E11" s="36">
        <v>1</v>
      </c>
      <c r="F11" s="37">
        <v>470.24</v>
      </c>
      <c r="G11" s="36" t="str">
        <f>IF(F11=Лист1!E4,"Верно","ЛОЖЬ")</f>
        <v>Верно</v>
      </c>
      <c r="H11" s="30"/>
      <c r="L11" s="20"/>
    </row>
    <row r="12" spans="2:15" ht="21">
      <c r="B12" s="34" t="s">
        <v>21</v>
      </c>
      <c r="C12" s="38">
        <v>385</v>
      </c>
      <c r="D12" s="30"/>
      <c r="E12" s="36">
        <f>E11+1</f>
        <v>2</v>
      </c>
      <c r="F12" s="39">
        <v>0.54200000000000004</v>
      </c>
      <c r="G12" s="36" t="str">
        <f>IF(F12=Лист1!E5,"Верно","Ложь")</f>
        <v>Верно</v>
      </c>
      <c r="H12" s="30"/>
      <c r="L12" s="11"/>
    </row>
    <row r="13" spans="2:15" ht="21">
      <c r="B13" s="34" t="s">
        <v>32</v>
      </c>
      <c r="C13" s="38">
        <v>270</v>
      </c>
      <c r="D13" s="30"/>
      <c r="E13" s="36">
        <f>E12+1</f>
        <v>3</v>
      </c>
      <c r="F13" s="37">
        <v>208.67</v>
      </c>
      <c r="G13" s="36" t="str">
        <f>IF(F13=Лист1!E6,"Верно","Ложь")</f>
        <v>Верно</v>
      </c>
      <c r="H13" s="30"/>
      <c r="L13" s="41"/>
      <c r="M13" s="20"/>
    </row>
    <row r="14" spans="2:15" ht="21">
      <c r="B14" s="34" t="s">
        <v>26</v>
      </c>
      <c r="C14" s="38">
        <v>255</v>
      </c>
      <c r="D14" s="30"/>
      <c r="E14" s="36">
        <f>E13+1</f>
        <v>4</v>
      </c>
      <c r="F14" s="37">
        <v>146.34</v>
      </c>
      <c r="G14" s="36" t="str">
        <f>IF(F15=Лист1!E8,"Верно","Ложь")</f>
        <v>Верно</v>
      </c>
      <c r="H14" s="30"/>
      <c r="L14" s="20"/>
    </row>
    <row r="15" spans="2:15" ht="20.25">
      <c r="B15" s="21"/>
      <c r="C15" s="21"/>
      <c r="E15" s="3">
        <v>5</v>
      </c>
      <c r="F15" s="13">
        <v>255</v>
      </c>
      <c r="G15" s="36" t="str">
        <f>IF(F15=Лист1!E8,"Верно","Ложь")</f>
        <v>Верно</v>
      </c>
      <c r="H15" s="16"/>
      <c r="I15" s="20"/>
    </row>
    <row r="16" spans="2:15" ht="18.75">
      <c r="B16" s="22"/>
      <c r="C16" s="22"/>
      <c r="E16" s="22"/>
      <c r="F16" s="22"/>
      <c r="G16" s="22"/>
      <c r="H16" s="16"/>
      <c r="I16" s="20"/>
    </row>
    <row r="17" spans="2:11" ht="21" customHeight="1"/>
    <row r="18" spans="2:11" ht="21.6" customHeight="1"/>
    <row r="19" spans="2:11" ht="20.25" customHeight="1">
      <c r="B19" s="6"/>
    </row>
    <row r="20" spans="2:11" ht="21.75" customHeight="1"/>
    <row r="21" spans="2:11" ht="18.75" customHeight="1">
      <c r="B21" s="22"/>
    </row>
    <row r="22" spans="2:11" ht="18" customHeight="1">
      <c r="C22" s="16"/>
    </row>
    <row r="23" spans="2:11" ht="18.75" customHeight="1">
      <c r="B23" s="22"/>
    </row>
    <row r="24" spans="2:11" ht="22.5" customHeight="1">
      <c r="B24" s="22"/>
    </row>
    <row r="25" spans="2:11" ht="18" customHeight="1">
      <c r="B25" s="9"/>
    </row>
    <row r="26" spans="2:11" ht="26.45" customHeight="1">
      <c r="D26" s="23"/>
      <c r="H26" s="23"/>
      <c r="I26" s="23"/>
      <c r="J26" s="23"/>
      <c r="K26" s="23"/>
    </row>
    <row r="27" spans="2:11" ht="21.75" customHeight="1">
      <c r="D27" s="24"/>
      <c r="H27" s="24"/>
      <c r="I27" s="24"/>
      <c r="J27" s="24"/>
      <c r="K27" s="24"/>
    </row>
    <row r="28" spans="2:11" ht="24" customHeight="1">
      <c r="D28" s="25"/>
      <c r="H28" s="25"/>
      <c r="I28" s="25"/>
      <c r="J28" s="25"/>
      <c r="K28" s="25"/>
    </row>
  </sheetData>
  <sheetProtection algorithmName="SHA-512" hashValue="g3FgUgdSfWvHF5j9ggZDtSNAHseAncKnwwR/MTkTBdc0TrApXDpM6aW1nSFkJjbSCbQH8HWUbIXyT64Y80XEOA==" saltValue="hTTnZ+hz5/QirzpTrCxUIQ==" spinCount="100000" sheet="1" objects="1" scenarios="1"/>
  <mergeCells count="6">
    <mergeCell ref="B2:J2"/>
    <mergeCell ref="B3:G3"/>
    <mergeCell ref="D5:G5"/>
    <mergeCell ref="B7:J7"/>
    <mergeCell ref="B9:C9"/>
    <mergeCell ref="E9:G9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D6B0-0BF5-4394-990E-528EC4A5C395}">
  <dimension ref="B3:J17"/>
  <sheetViews>
    <sheetView topLeftCell="A4" zoomScale="115" zoomScaleNormal="115" workbookViewId="0">
      <selection activeCell="G15" sqref="G15"/>
    </sheetView>
  </sheetViews>
  <sheetFormatPr defaultRowHeight="15"/>
  <cols>
    <col min="2" max="2" width="13.140625" customWidth="1"/>
    <col min="3" max="3" width="15.28515625" customWidth="1"/>
    <col min="6" max="6" width="11.28515625" customWidth="1"/>
    <col min="7" max="7" width="11.7109375" customWidth="1"/>
    <col min="10" max="10" width="9.85546875" bestFit="1" customWidth="1"/>
  </cols>
  <sheetData>
    <row r="3" spans="2:10" ht="49.5" customHeight="1">
      <c r="B3" s="59" t="s">
        <v>47</v>
      </c>
      <c r="C3" s="59"/>
      <c r="D3" s="59"/>
      <c r="E3" s="59"/>
      <c r="F3" s="59"/>
      <c r="G3" s="59"/>
      <c r="H3" s="59"/>
      <c r="I3" s="59"/>
      <c r="J3" s="59"/>
    </row>
    <row r="4" spans="2:10" ht="18.75">
      <c r="B4" s="60" t="s">
        <v>10</v>
      </c>
      <c r="C4" s="60"/>
      <c r="D4" s="60"/>
      <c r="E4" s="60"/>
      <c r="F4" s="60"/>
      <c r="G4" s="60"/>
      <c r="H4" s="5"/>
      <c r="I4" s="5"/>
      <c r="J4" s="5"/>
    </row>
    <row r="5" spans="2:10" ht="18.75">
      <c r="B5" s="7"/>
      <c r="C5" s="8" t="s">
        <v>11</v>
      </c>
      <c r="D5" s="8" t="s">
        <v>12</v>
      </c>
      <c r="E5" s="50">
        <v>211</v>
      </c>
    </row>
    <row r="6" spans="2:10" ht="18.75">
      <c r="B6" s="7"/>
      <c r="C6" s="9" t="s">
        <v>13</v>
      </c>
      <c r="D6" s="61" t="s">
        <v>51</v>
      </c>
      <c r="E6" s="61"/>
      <c r="F6" s="61"/>
      <c r="G6" s="61"/>
    </row>
    <row r="7" spans="2:10" ht="18.75">
      <c r="B7" s="7"/>
      <c r="C7" s="9"/>
      <c r="D7" s="10"/>
      <c r="E7" s="10"/>
      <c r="F7" s="10"/>
      <c r="G7" s="10"/>
    </row>
    <row r="8" spans="2:10" ht="117.75" customHeight="1">
      <c r="B8" s="62" t="s">
        <v>48</v>
      </c>
      <c r="C8" s="62"/>
      <c r="D8" s="62"/>
      <c r="E8" s="62"/>
      <c r="F8" s="62"/>
      <c r="G8" s="62"/>
      <c r="H8" s="62"/>
      <c r="I8" s="62"/>
      <c r="J8" s="62"/>
    </row>
    <row r="10" spans="2:10" ht="18.75">
      <c r="B10" s="63" t="s">
        <v>14</v>
      </c>
      <c r="C10" s="63"/>
      <c r="E10" s="64" t="s">
        <v>15</v>
      </c>
      <c r="F10" s="64"/>
      <c r="G10" s="64"/>
    </row>
    <row r="11" spans="2:10" ht="75">
      <c r="B11" s="2" t="s">
        <v>3</v>
      </c>
      <c r="C11" s="51">
        <v>2</v>
      </c>
      <c r="D11" s="9"/>
      <c r="E11" s="2" t="s">
        <v>16</v>
      </c>
      <c r="F11" s="2" t="s">
        <v>17</v>
      </c>
      <c r="G11" s="2" t="s">
        <v>18</v>
      </c>
    </row>
    <row r="12" spans="2:10" ht="18.75">
      <c r="B12" s="12" t="s">
        <v>19</v>
      </c>
      <c r="C12" s="12" t="s">
        <v>20</v>
      </c>
      <c r="E12" s="3">
        <v>1</v>
      </c>
      <c r="F12" s="13">
        <v>649.94000000000005</v>
      </c>
      <c r="G12" s="3" t="str">
        <f>IF(Лист1!H5=F12,"Верно","ЛОЖЬ")</f>
        <v>Верно</v>
      </c>
    </row>
    <row r="13" spans="2:10" ht="18.75">
      <c r="B13" s="2" t="s">
        <v>21</v>
      </c>
      <c r="C13" s="17">
        <v>323</v>
      </c>
      <c r="E13" s="3">
        <f>E12+1</f>
        <v>2</v>
      </c>
      <c r="F13" s="18">
        <v>0.36199999999999999</v>
      </c>
      <c r="G13" s="3" t="str">
        <f>IF(Лист1!H6=F13,"Верно","Ложь")</f>
        <v>Верно</v>
      </c>
    </row>
    <row r="14" spans="2:10" ht="18.75">
      <c r="B14" s="2" t="s">
        <v>23</v>
      </c>
      <c r="C14" s="17">
        <v>564</v>
      </c>
      <c r="E14" s="3">
        <f>E13+1</f>
        <v>3</v>
      </c>
      <c r="F14" s="13">
        <v>116.93</v>
      </c>
      <c r="G14" s="3" t="str">
        <f>IF(Лист1!H7=F14,"Верно","Ложь")</f>
        <v>Верно</v>
      </c>
    </row>
    <row r="15" spans="2:10" ht="18.75">
      <c r="B15" s="2" t="s">
        <v>26</v>
      </c>
      <c r="C15" s="17">
        <v>235</v>
      </c>
      <c r="E15" s="3">
        <f>E14+1</f>
        <v>4</v>
      </c>
      <c r="F15" s="13">
        <v>204.17</v>
      </c>
      <c r="G15" s="3" t="str">
        <f>IF(Лист1!H8=F15,"Верно","Ложь")</f>
        <v>Верно</v>
      </c>
    </row>
    <row r="16" spans="2:10" ht="18.75">
      <c r="B16" s="21"/>
      <c r="C16" s="21"/>
      <c r="E16" s="3">
        <v>5</v>
      </c>
      <c r="F16" s="13">
        <v>235</v>
      </c>
      <c r="G16" s="3" t="str">
        <f>IF(Лист1!H9='задание RС'!F16,"Верно","Ложь")</f>
        <v>Верно</v>
      </c>
      <c r="H16" s="16"/>
      <c r="I16" s="20"/>
    </row>
    <row r="17" spans="2:9" ht="18.75">
      <c r="B17" s="23"/>
      <c r="C17" s="23"/>
      <c r="E17" s="23"/>
      <c r="F17" s="23"/>
      <c r="G17" s="23"/>
      <c r="H17" s="16"/>
      <c r="I17" s="20"/>
    </row>
  </sheetData>
  <sheetProtection algorithmName="SHA-512" hashValue="6CmLPETRswsJFB3KVjjesSVTrsQTql1jYuz/Nv7en86gKnV9NzGMTOQE/TtzxGqWkitkiKAoQ1Og+nr90Dggkw==" saltValue="C+9CMPhd7Ny82teQ9HtDBg==" spinCount="100000" sheet="1" objects="1" scenarios="1"/>
  <mergeCells count="6">
    <mergeCell ref="B3:J3"/>
    <mergeCell ref="B4:G4"/>
    <mergeCell ref="D6:G6"/>
    <mergeCell ref="B8:J8"/>
    <mergeCell ref="B10:C10"/>
    <mergeCell ref="E10:G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461C-A297-4472-BAB1-BFA9FD2FCF9B}">
  <dimension ref="D2:K9"/>
  <sheetViews>
    <sheetView workbookViewId="0">
      <selection activeCell="K1" sqref="K1:K1048576"/>
    </sheetView>
  </sheetViews>
  <sheetFormatPr defaultRowHeight="15"/>
  <cols>
    <col min="4" max="4" width="10.85546875" hidden="1" customWidth="1"/>
    <col min="5" max="5" width="0" hidden="1" customWidth="1"/>
    <col min="7" max="7" width="0" hidden="1" customWidth="1"/>
    <col min="8" max="8" width="12.140625" hidden="1" customWidth="1"/>
    <col min="10" max="11" width="0" hidden="1" customWidth="1"/>
  </cols>
  <sheetData>
    <row r="2" spans="4:11">
      <c r="D2" t="s">
        <v>29</v>
      </c>
      <c r="H2" t="s">
        <v>36</v>
      </c>
      <c r="J2" t="s">
        <v>43</v>
      </c>
    </row>
    <row r="4" spans="4:11" ht="37.5">
      <c r="D4" s="14" t="s">
        <v>28</v>
      </c>
      <c r="E4" s="15">
        <f>ROUND(SQRT('задание RL'!C12^2+'задание RL'!C13^2),2)</f>
        <v>470.24</v>
      </c>
      <c r="G4" s="42" t="s">
        <v>33</v>
      </c>
      <c r="H4" s="42" t="s">
        <v>34</v>
      </c>
      <c r="J4" s="29" t="s">
        <v>37</v>
      </c>
      <c r="K4" s="45">
        <f xml:space="preserve"> ROUND(SQRT('задание  RLC '!C13^2+'задание  RLC '!C14^2+'задание  RLC '!C15^2),2)</f>
        <v>749.53</v>
      </c>
    </row>
    <row r="5" spans="4:11" ht="21">
      <c r="D5" s="14" t="s">
        <v>22</v>
      </c>
      <c r="E5" s="19">
        <f>ROUND('задание RL'!C14/E4,3)</f>
        <v>0.54200000000000004</v>
      </c>
      <c r="G5" s="14" t="s">
        <v>28</v>
      </c>
      <c r="H5" s="43">
        <f>ROUND( SQRT('задание RС'!C13^2+'задание RС'!C14^2),2)</f>
        <v>649.94000000000005</v>
      </c>
      <c r="J5" s="46" t="s">
        <v>38</v>
      </c>
      <c r="K5" s="45">
        <f>ROUND('задание  RLC '!C16/K4,3)</f>
        <v>1.173</v>
      </c>
    </row>
    <row r="6" spans="4:11" ht="21">
      <c r="D6" s="14" t="s">
        <v>24</v>
      </c>
      <c r="E6" s="15">
        <f xml:space="preserve"> ROUND(E5*'задание RL'!C12,2)</f>
        <v>208.67</v>
      </c>
      <c r="G6" s="14" t="s">
        <v>22</v>
      </c>
      <c r="H6" s="44">
        <f>ROUND(('задание RС'!C15/H5),3)</f>
        <v>0.36199999999999999</v>
      </c>
      <c r="J6" s="45" t="s">
        <v>41</v>
      </c>
      <c r="K6" s="45">
        <f>ROUND('задание  RLC '!C13*K5,2)</f>
        <v>682.69</v>
      </c>
    </row>
    <row r="7" spans="4:11" ht="23.25">
      <c r="D7" s="14" t="s">
        <v>27</v>
      </c>
      <c r="E7" s="15">
        <f xml:space="preserve">  ROUND(E5*'задание RL'!C13,2)</f>
        <v>146.34</v>
      </c>
      <c r="G7" s="14" t="s">
        <v>24</v>
      </c>
      <c r="H7" s="43">
        <f>ROUND((H6*'задание RС'!C13),2)</f>
        <v>116.93</v>
      </c>
      <c r="J7" s="45" t="s">
        <v>39</v>
      </c>
      <c r="K7" s="45">
        <f>ROUND('задание  RLC '!C14*K5,2)</f>
        <v>534.89</v>
      </c>
    </row>
    <row r="8" spans="4:11" ht="21">
      <c r="D8" s="45" t="s">
        <v>42</v>
      </c>
      <c r="E8" s="47">
        <f>ROUND((SQRT(E6^2+E7^2)),)</f>
        <v>255</v>
      </c>
      <c r="G8" s="14" t="s">
        <v>35</v>
      </c>
      <c r="H8" s="43">
        <f>ROUND(('задание RС'!C14*H6),2)</f>
        <v>204.17</v>
      </c>
      <c r="J8" s="45" t="s">
        <v>40</v>
      </c>
      <c r="K8" s="45">
        <f>ROUND('задание  RLC '!C15*K5,2)</f>
        <v>144.28</v>
      </c>
    </row>
    <row r="9" spans="4:11" ht="18.75">
      <c r="G9" s="45" t="s">
        <v>42</v>
      </c>
      <c r="H9" s="45">
        <f xml:space="preserve"> ROUND(SQRT(Лист1!H7^2+Лист1!H8^2),)</f>
        <v>235</v>
      </c>
      <c r="J9" s="15" t="s">
        <v>42</v>
      </c>
      <c r="K9" s="47">
        <f xml:space="preserve">  ROUND(SQRT(K6^2+K7^2+K8^2),)</f>
        <v>879</v>
      </c>
    </row>
  </sheetData>
  <sheetProtection algorithmName="SHA-512" hashValue="sdlvrfvb048a/lTx5gmcb7qc0ubF8feRnctVC/2NxGJo1vJ/FCCRQoAfrzHN5zVyzBqhOL7e/TS0SdPK7vOPEA==" saltValue="Of3TNzApm1bTo4hWlPYsRA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82265-D412-4EBC-B50C-E2B411EEAAAB}">
  <dimension ref="B3:K17"/>
  <sheetViews>
    <sheetView topLeftCell="A6" workbookViewId="0">
      <selection activeCell="N13" sqref="N13"/>
    </sheetView>
  </sheetViews>
  <sheetFormatPr defaultRowHeight="15"/>
  <cols>
    <col min="2" max="2" width="16.28515625" customWidth="1"/>
    <col min="3" max="3" width="17" customWidth="1"/>
    <col min="6" max="6" width="16.140625" customWidth="1"/>
    <col min="10" max="10" width="10.140625" customWidth="1"/>
  </cols>
  <sheetData>
    <row r="3" spans="2:11" ht="39" customHeight="1">
      <c r="B3" s="59" t="s">
        <v>46</v>
      </c>
      <c r="C3" s="59"/>
      <c r="D3" s="59"/>
      <c r="E3" s="59"/>
      <c r="F3" s="59"/>
      <c r="G3" s="59"/>
      <c r="H3" s="59"/>
      <c r="I3" s="59"/>
      <c r="J3" s="59"/>
      <c r="K3" s="59"/>
    </row>
    <row r="4" spans="2:11" ht="18.75">
      <c r="B4" s="60" t="s">
        <v>10</v>
      </c>
      <c r="C4" s="60"/>
      <c r="D4" s="60"/>
      <c r="E4" s="60"/>
      <c r="F4" s="60"/>
      <c r="G4" s="60"/>
      <c r="H4" s="5"/>
      <c r="I4" s="5"/>
      <c r="J4" s="5"/>
      <c r="K4" s="5"/>
    </row>
    <row r="5" spans="2:11" ht="18.75">
      <c r="B5" s="7"/>
      <c r="C5" s="8" t="s">
        <v>11</v>
      </c>
      <c r="D5" s="8" t="s">
        <v>12</v>
      </c>
      <c r="E5" s="50">
        <v>211</v>
      </c>
    </row>
    <row r="6" spans="2:11" ht="18.75">
      <c r="B6" s="7"/>
      <c r="C6" s="9" t="s">
        <v>13</v>
      </c>
      <c r="D6" s="61" t="s">
        <v>51</v>
      </c>
      <c r="E6" s="61"/>
      <c r="F6" s="61"/>
      <c r="G6" s="61"/>
    </row>
    <row r="7" spans="2:11" ht="18.75">
      <c r="B7" s="7"/>
      <c r="C7" s="9"/>
      <c r="D7" s="10"/>
      <c r="E7" s="10"/>
      <c r="F7" s="10"/>
      <c r="G7" s="10"/>
    </row>
    <row r="8" spans="2:11" ht="105" customHeight="1">
      <c r="B8" s="62" t="s">
        <v>44</v>
      </c>
      <c r="C8" s="62"/>
      <c r="D8" s="62"/>
      <c r="E8" s="62"/>
      <c r="F8" s="62"/>
      <c r="G8" s="62"/>
      <c r="H8" s="62"/>
      <c r="I8" s="62"/>
      <c r="J8" s="62"/>
      <c r="K8" s="62"/>
    </row>
    <row r="10" spans="2:11" ht="18.75">
      <c r="B10" s="63" t="s">
        <v>14</v>
      </c>
      <c r="C10" s="63"/>
      <c r="E10" s="64" t="s">
        <v>15</v>
      </c>
      <c r="F10" s="64"/>
      <c r="G10" s="64"/>
    </row>
    <row r="11" spans="2:11" ht="37.5">
      <c r="B11" s="2" t="s">
        <v>3</v>
      </c>
      <c r="C11" s="51">
        <v>2</v>
      </c>
      <c r="D11" s="9"/>
      <c r="E11" s="2" t="s">
        <v>16</v>
      </c>
      <c r="F11" s="2" t="s">
        <v>17</v>
      </c>
      <c r="G11" s="2" t="s">
        <v>18</v>
      </c>
    </row>
    <row r="12" spans="2:11" ht="18.75">
      <c r="B12" s="12" t="s">
        <v>19</v>
      </c>
      <c r="C12" s="12" t="s">
        <v>20</v>
      </c>
      <c r="E12" s="3">
        <v>1</v>
      </c>
      <c r="F12" s="13">
        <v>749.53</v>
      </c>
      <c r="G12" s="3" t="str">
        <f>IF(Лист1!K4=F12,"Верно","ЛОЖЬ")</f>
        <v>Верно</v>
      </c>
    </row>
    <row r="13" spans="2:11" ht="18.75">
      <c r="B13" s="2" t="s">
        <v>21</v>
      </c>
      <c r="C13" s="17">
        <v>582</v>
      </c>
      <c r="E13" s="3">
        <f>E12+1</f>
        <v>2</v>
      </c>
      <c r="F13" s="18">
        <v>1.173</v>
      </c>
      <c r="G13" s="3" t="str">
        <f>IF(Лист1!K5=F13,"Верно","Ложь")</f>
        <v>Верно</v>
      </c>
    </row>
    <row r="14" spans="2:11" ht="30" customHeight="1">
      <c r="B14" s="2" t="s">
        <v>23</v>
      </c>
      <c r="C14" s="17">
        <v>456</v>
      </c>
      <c r="E14" s="3">
        <f>E13+1</f>
        <v>3</v>
      </c>
      <c r="F14" s="13">
        <v>682.69</v>
      </c>
      <c r="G14" s="3" t="str">
        <f>IF(Лист1!K6=F14,"Верно","Ложь")</f>
        <v>Верно</v>
      </c>
    </row>
    <row r="15" spans="2:11" ht="33" customHeight="1">
      <c r="B15" s="2" t="s">
        <v>31</v>
      </c>
      <c r="C15" s="17">
        <v>123</v>
      </c>
      <c r="E15" s="3">
        <v>4</v>
      </c>
      <c r="F15" s="13">
        <v>534.89</v>
      </c>
      <c r="G15" s="3" t="str">
        <f>IF(Лист1!K7=F15,"Верно","Ложь")</f>
        <v>Верно</v>
      </c>
    </row>
    <row r="16" spans="2:11" ht="25.5" customHeight="1">
      <c r="B16" s="2" t="s">
        <v>26</v>
      </c>
      <c r="C16" s="17">
        <v>879</v>
      </c>
      <c r="E16" s="3">
        <v>5</v>
      </c>
      <c r="F16" s="13">
        <v>144.28</v>
      </c>
      <c r="G16" s="3" t="str">
        <f>IF(Лист1!K8=F16,"Верно","Ложь")</f>
        <v>Верно</v>
      </c>
    </row>
    <row r="17" spans="2:8" ht="18.75">
      <c r="B17" s="21"/>
      <c r="C17" s="21"/>
      <c r="E17" s="3">
        <v>6</v>
      </c>
      <c r="F17" s="13">
        <v>879</v>
      </c>
      <c r="G17" s="3" t="str">
        <f>IF(Лист1!K9=F17,"Верно","Ложь")</f>
        <v>Верно</v>
      </c>
      <c r="H17" s="16"/>
    </row>
  </sheetData>
  <sheetProtection algorithmName="SHA-512" hashValue="XTpdMNTIIX+7wpvYMNF6vFJiVGFqEy/2M+/23WTp5irxkrccD9M/cdxjkrAWZp7LaqKyN1C4zcnOvvKtIrvGAQ==" saltValue="lNd8vM55Muc779SowRLt6w==" spinCount="100000" sheet="1" objects="1" scenarios="1"/>
  <mergeCells count="6">
    <mergeCell ref="B3:K3"/>
    <mergeCell ref="B4:G4"/>
    <mergeCell ref="D6:G6"/>
    <mergeCell ref="B8:K8"/>
    <mergeCell ref="B10:C10"/>
    <mergeCell ref="E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варианты</vt:lpstr>
      <vt:lpstr>задание RL</vt:lpstr>
      <vt:lpstr>задание RС</vt:lpstr>
      <vt:lpstr>Лист1</vt:lpstr>
      <vt:lpstr>задание  RLC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Pavilion</dc:creator>
  <dc:description/>
  <cp:lastModifiedBy>Pavilion</cp:lastModifiedBy>
  <cp:revision>1</cp:revision>
  <dcterms:created xsi:type="dcterms:W3CDTF">2020-11-02T11:21:55Z</dcterms:created>
  <dcterms:modified xsi:type="dcterms:W3CDTF">2021-03-15T05:54:27Z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