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-105" yWindow="-105" windowWidth="20730" windowHeight="11760" tabRatio="775"/>
  </bookViews>
  <sheets>
    <sheet name="инд.маршрут" sheetId="44" r:id="rId1"/>
    <sheet name="справка К.Г." sheetId="25" r:id="rId2"/>
    <sheet name="справка С.Г. " sheetId="51" r:id="rId3"/>
    <sheet name="справка Н.Г." sheetId="8" r:id="rId4"/>
    <sheet name="реч.разв." sheetId="2" r:id="rId5"/>
    <sheet name="ФЭМП" sheetId="26" r:id="rId6"/>
    <sheet name="ФКЦМ" sheetId="28" r:id="rId7"/>
    <sheet name="конструир." sheetId="50" r:id="rId8"/>
    <sheet name="игра" sheetId="1" r:id="rId9"/>
    <sheet name="ОБЖ,ТРУД" sheetId="48" r:id="rId10"/>
    <sheet name="ПБ" sheetId="49" r:id="rId11"/>
    <sheet name="ИЗО" sheetId="33" r:id="rId12"/>
    <sheet name="музыка" sheetId="38" r:id="rId13"/>
    <sheet name="ФИЗО,ЗОЖ" sheetId="35" r:id="rId14"/>
  </sheets>
  <definedNames>
    <definedName name="_xlnm.Print_Area" localSheetId="8">игра!$A$1:$AM$55</definedName>
    <definedName name="_xlnm.Print_Area" localSheetId="11">ИЗО!$A$1:$AP$59</definedName>
    <definedName name="_xlnm.Print_Area" localSheetId="0">инд.маршрут!$A$1:$AX$82</definedName>
    <definedName name="_xlnm.Print_Area" localSheetId="7">конструир.!$A$1:$AE$56</definedName>
    <definedName name="_xlnm.Print_Area" localSheetId="12">музыка!$A$1:$AG$55</definedName>
    <definedName name="_xlnm.Print_Area" localSheetId="9">'ОБЖ,ТРУД'!$A$1:$AO$60</definedName>
    <definedName name="_xlnm.Print_Area" localSheetId="4">реч.разв.!$A$1:$AN$65</definedName>
    <definedName name="_xlnm.Print_Area" localSheetId="1">'справка К.Г.'!$A$1:$AL$48</definedName>
    <definedName name="_xlnm.Print_Area" localSheetId="3">'справка Н.Г.'!$A$1:$AG$46</definedName>
    <definedName name="_xlnm.Print_Area" localSheetId="2">'справка С.Г. '!$A$1:$AG$46</definedName>
    <definedName name="_xlnm.Print_Area" localSheetId="13">'ФИЗО,ЗОЖ'!$A$1:$AI$62</definedName>
    <definedName name="_xlnm.Print_Area" localSheetId="6">ФКЦМ!$A$1:$AF$56</definedName>
    <definedName name="_xlnm.Print_Area" localSheetId="5">ФЭМП!$A$1:$AN$58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44" l="1"/>
  <c r="D13" i="44"/>
  <c r="E13" i="44"/>
  <c r="E41" i="44" s="1"/>
  <c r="F13" i="44"/>
  <c r="F41" i="44" s="1"/>
  <c r="G13" i="44"/>
  <c r="H13" i="44"/>
  <c r="I13" i="44"/>
  <c r="J13" i="44"/>
  <c r="K13" i="44"/>
  <c r="L13" i="44"/>
  <c r="M13" i="44"/>
  <c r="N13" i="44"/>
  <c r="N41" i="44" s="1"/>
  <c r="O13" i="44"/>
  <c r="P13" i="44"/>
  <c r="Q13" i="44"/>
  <c r="R13" i="44"/>
  <c r="S13" i="44"/>
  <c r="T13" i="44"/>
  <c r="U13" i="44"/>
  <c r="V13" i="44"/>
  <c r="W13" i="44"/>
  <c r="X13" i="44"/>
  <c r="Y13" i="44"/>
  <c r="Z13" i="44"/>
  <c r="AA13" i="44"/>
  <c r="AB13" i="44"/>
  <c r="AC13" i="44"/>
  <c r="AD13" i="44"/>
  <c r="AE13" i="44"/>
  <c r="AF13" i="44"/>
  <c r="AG13" i="44"/>
  <c r="AG41" i="44" s="1"/>
  <c r="AH13" i="44"/>
  <c r="AH41" i="44" s="1"/>
  <c r="AI13" i="44"/>
  <c r="AJ13" i="44"/>
  <c r="AK13" i="44"/>
  <c r="AL13" i="44"/>
  <c r="AM13" i="44"/>
  <c r="AN13" i="44"/>
  <c r="AO13" i="44"/>
  <c r="AP13" i="44"/>
  <c r="AQ13" i="44"/>
  <c r="AR13" i="44"/>
  <c r="C14" i="44"/>
  <c r="D14" i="44"/>
  <c r="E14" i="44"/>
  <c r="F14" i="44"/>
  <c r="G14" i="44"/>
  <c r="H14" i="44"/>
  <c r="I14" i="44"/>
  <c r="I41" i="44" s="1"/>
  <c r="J14" i="44"/>
  <c r="K14" i="44"/>
  <c r="L14" i="44"/>
  <c r="M14" i="44"/>
  <c r="N14" i="44"/>
  <c r="O14" i="44"/>
  <c r="P14" i="44"/>
  <c r="Q14" i="44"/>
  <c r="Q41" i="44" s="1"/>
  <c r="R14" i="44"/>
  <c r="S14" i="44"/>
  <c r="T14" i="44"/>
  <c r="U14" i="44"/>
  <c r="U41" i="44" s="1"/>
  <c r="V14" i="44"/>
  <c r="W14" i="44"/>
  <c r="X14" i="44"/>
  <c r="Y14" i="44"/>
  <c r="Z14" i="44"/>
  <c r="AA14" i="44"/>
  <c r="AB14" i="44"/>
  <c r="AB41" i="44" s="1"/>
  <c r="AC14" i="44"/>
  <c r="AC41" i="44" s="1"/>
  <c r="AD14" i="44"/>
  <c r="AE14" i="44"/>
  <c r="AF14" i="44"/>
  <c r="AG14" i="44"/>
  <c r="AH14" i="44"/>
  <c r="AI14" i="44"/>
  <c r="AJ14" i="44"/>
  <c r="AK14" i="44"/>
  <c r="AL14" i="44"/>
  <c r="AM14" i="44"/>
  <c r="AN14" i="44"/>
  <c r="AO14" i="44"/>
  <c r="AO41" i="44" s="1"/>
  <c r="AP14" i="44"/>
  <c r="AQ14" i="44"/>
  <c r="AR14" i="44"/>
  <c r="C15" i="44"/>
  <c r="D15" i="44"/>
  <c r="E15" i="44"/>
  <c r="F15" i="44"/>
  <c r="G15" i="44"/>
  <c r="H15" i="44"/>
  <c r="I15" i="44"/>
  <c r="J15" i="44"/>
  <c r="K15" i="44"/>
  <c r="K41" i="44" s="1"/>
  <c r="L15" i="44"/>
  <c r="L41" i="44" s="1"/>
  <c r="M15" i="44"/>
  <c r="N15" i="44"/>
  <c r="O15" i="44"/>
  <c r="O41" i="44" s="1"/>
  <c r="P15" i="44"/>
  <c r="Q15" i="44"/>
  <c r="R15" i="44"/>
  <c r="S15" i="44"/>
  <c r="T15" i="44"/>
  <c r="U15" i="44"/>
  <c r="V15" i="44"/>
  <c r="W15" i="44"/>
  <c r="W41" i="44" s="1"/>
  <c r="X15" i="44"/>
  <c r="X41" i="44" s="1"/>
  <c r="Y15" i="44"/>
  <c r="Z15" i="44"/>
  <c r="AA15" i="44"/>
  <c r="AB15" i="44"/>
  <c r="AC15" i="44"/>
  <c r="AD15" i="44"/>
  <c r="AE15" i="44"/>
  <c r="AF15" i="44"/>
  <c r="AF41" i="44" s="1"/>
  <c r="AG15" i="44"/>
  <c r="AH15" i="44"/>
  <c r="AI15" i="44"/>
  <c r="AJ15" i="44"/>
  <c r="AJ41" i="44" s="1"/>
  <c r="AK15" i="44"/>
  <c r="AL15" i="44"/>
  <c r="AM15" i="44"/>
  <c r="AM41" i="44" s="1"/>
  <c r="AN15" i="44"/>
  <c r="AO15" i="44"/>
  <c r="AP15" i="44"/>
  <c r="AQ15" i="44"/>
  <c r="AR15" i="44"/>
  <c r="C16" i="44"/>
  <c r="C41" i="44" s="1"/>
  <c r="D16" i="44"/>
  <c r="E16" i="44"/>
  <c r="F16" i="44"/>
  <c r="G16" i="44"/>
  <c r="H16" i="44"/>
  <c r="I16" i="44"/>
  <c r="J16" i="44"/>
  <c r="K16" i="44"/>
  <c r="L16" i="44"/>
  <c r="M16" i="44"/>
  <c r="N16" i="44"/>
  <c r="O16" i="44"/>
  <c r="P16" i="44"/>
  <c r="Q16" i="44"/>
  <c r="R16" i="44"/>
  <c r="S16" i="44"/>
  <c r="T16" i="44"/>
  <c r="U16" i="44"/>
  <c r="V16" i="44"/>
  <c r="W16" i="44"/>
  <c r="X16" i="44"/>
  <c r="Y16" i="44"/>
  <c r="Z16" i="44"/>
  <c r="AA16" i="44"/>
  <c r="AA41" i="44" s="1"/>
  <c r="AB16" i="44"/>
  <c r="AC16" i="44"/>
  <c r="AD16" i="44"/>
  <c r="AE16" i="44"/>
  <c r="AF16" i="44"/>
  <c r="AG16" i="44"/>
  <c r="AH16" i="44"/>
  <c r="AI16" i="44"/>
  <c r="AJ16" i="44"/>
  <c r="AK16" i="44"/>
  <c r="AL16" i="44"/>
  <c r="AM16" i="44"/>
  <c r="AN16" i="44"/>
  <c r="AO16" i="44"/>
  <c r="AP16" i="44"/>
  <c r="AQ16" i="44"/>
  <c r="AR16" i="44"/>
  <c r="C17" i="44"/>
  <c r="D17" i="44"/>
  <c r="E17" i="44"/>
  <c r="F17" i="44"/>
  <c r="G17" i="44"/>
  <c r="H17" i="44"/>
  <c r="I17" i="44"/>
  <c r="J17" i="44"/>
  <c r="K17" i="44"/>
  <c r="L17" i="44"/>
  <c r="M17" i="44"/>
  <c r="N17" i="44"/>
  <c r="O17" i="44"/>
  <c r="P17" i="44"/>
  <c r="Q17" i="44"/>
  <c r="R17" i="44"/>
  <c r="S17" i="44"/>
  <c r="T17" i="44"/>
  <c r="U17" i="44"/>
  <c r="V17" i="44"/>
  <c r="W17" i="44"/>
  <c r="X17" i="44"/>
  <c r="Y17" i="44"/>
  <c r="Z17" i="44"/>
  <c r="AA17" i="44"/>
  <c r="AB17" i="44"/>
  <c r="AC17" i="44"/>
  <c r="AD17" i="44"/>
  <c r="AE17" i="44"/>
  <c r="AF17" i="44"/>
  <c r="AG17" i="44"/>
  <c r="AH17" i="44"/>
  <c r="AI17" i="44"/>
  <c r="AJ17" i="44"/>
  <c r="AK17" i="44"/>
  <c r="AL17" i="44"/>
  <c r="AM17" i="44"/>
  <c r="AN17" i="44"/>
  <c r="AO17" i="44"/>
  <c r="AP17" i="44"/>
  <c r="AQ17" i="44"/>
  <c r="AR17" i="44"/>
  <c r="C18" i="44"/>
  <c r="D18" i="44"/>
  <c r="E18" i="44"/>
  <c r="F18" i="44"/>
  <c r="G18" i="44"/>
  <c r="H18" i="44"/>
  <c r="I18" i="44"/>
  <c r="J18" i="44"/>
  <c r="K18" i="44"/>
  <c r="L18" i="44"/>
  <c r="M18" i="44"/>
  <c r="N18" i="44"/>
  <c r="O18" i="44"/>
  <c r="P18" i="44"/>
  <c r="Q18" i="44"/>
  <c r="R18" i="44"/>
  <c r="S18" i="44"/>
  <c r="T18" i="44"/>
  <c r="U18" i="44"/>
  <c r="V18" i="44"/>
  <c r="W18" i="44"/>
  <c r="X18" i="44"/>
  <c r="Y18" i="44"/>
  <c r="Z18" i="44"/>
  <c r="AA18" i="44"/>
  <c r="AB18" i="44"/>
  <c r="AC18" i="44"/>
  <c r="AD18" i="44"/>
  <c r="AE18" i="44"/>
  <c r="AF18" i="44"/>
  <c r="AG18" i="44"/>
  <c r="AH18" i="44"/>
  <c r="AI18" i="44"/>
  <c r="AJ18" i="44"/>
  <c r="AK18" i="44"/>
  <c r="AL18" i="44"/>
  <c r="AM18" i="44"/>
  <c r="AN18" i="44"/>
  <c r="AO18" i="44"/>
  <c r="AP18" i="44"/>
  <c r="AQ18" i="44"/>
  <c r="AR18" i="44"/>
  <c r="C19" i="44"/>
  <c r="D19" i="44"/>
  <c r="E19" i="44"/>
  <c r="F19" i="44"/>
  <c r="G19" i="44"/>
  <c r="H19" i="44"/>
  <c r="I19" i="44"/>
  <c r="J19" i="44"/>
  <c r="K19" i="44"/>
  <c r="L19" i="44"/>
  <c r="M19" i="44"/>
  <c r="N19" i="44"/>
  <c r="O19" i="44"/>
  <c r="P19" i="44"/>
  <c r="Q19" i="44"/>
  <c r="R19" i="44"/>
  <c r="S19" i="44"/>
  <c r="T19" i="44"/>
  <c r="U19" i="44"/>
  <c r="V19" i="44"/>
  <c r="W19" i="44"/>
  <c r="X19" i="44"/>
  <c r="Y19" i="44"/>
  <c r="Z19" i="44"/>
  <c r="AA19" i="44"/>
  <c r="AB19" i="44"/>
  <c r="AC19" i="44"/>
  <c r="AD19" i="44"/>
  <c r="AE19" i="44"/>
  <c r="AF19" i="44"/>
  <c r="AG19" i="44"/>
  <c r="AH19" i="44"/>
  <c r="AI19" i="44"/>
  <c r="AJ19" i="44"/>
  <c r="AK19" i="44"/>
  <c r="AL19" i="44"/>
  <c r="AM19" i="44"/>
  <c r="AN19" i="44"/>
  <c r="AO19" i="44"/>
  <c r="AP19" i="44"/>
  <c r="AQ19" i="44"/>
  <c r="AR19" i="44"/>
  <c r="C20" i="44"/>
  <c r="D20" i="44"/>
  <c r="E20" i="44"/>
  <c r="F20" i="44"/>
  <c r="G20" i="44"/>
  <c r="H20" i="44"/>
  <c r="I20" i="44"/>
  <c r="J20" i="44"/>
  <c r="K20" i="44"/>
  <c r="L20" i="44"/>
  <c r="M20" i="44"/>
  <c r="N20" i="44"/>
  <c r="O20" i="44"/>
  <c r="P20" i="44"/>
  <c r="Q20" i="44"/>
  <c r="R20" i="44"/>
  <c r="S20" i="44"/>
  <c r="T20" i="44"/>
  <c r="U20" i="44"/>
  <c r="V20" i="44"/>
  <c r="W20" i="44"/>
  <c r="X20" i="44"/>
  <c r="Y20" i="44"/>
  <c r="Z20" i="44"/>
  <c r="AA20" i="44"/>
  <c r="AB20" i="44"/>
  <c r="AC20" i="44"/>
  <c r="AD20" i="44"/>
  <c r="AE20" i="44"/>
  <c r="AF20" i="44"/>
  <c r="AG20" i="44"/>
  <c r="AH20" i="44"/>
  <c r="AI20" i="44"/>
  <c r="AJ20" i="44"/>
  <c r="AK20" i="44"/>
  <c r="AL20" i="44"/>
  <c r="AM20" i="44"/>
  <c r="AN20" i="44"/>
  <c r="AO20" i="44"/>
  <c r="AP20" i="44"/>
  <c r="AQ20" i="44"/>
  <c r="AR20" i="44"/>
  <c r="C21" i="44"/>
  <c r="D21" i="44"/>
  <c r="E21" i="44"/>
  <c r="F21" i="44"/>
  <c r="G21" i="44"/>
  <c r="H21" i="44"/>
  <c r="I21" i="44"/>
  <c r="J21" i="44"/>
  <c r="K21" i="44"/>
  <c r="L21" i="44"/>
  <c r="M21" i="44"/>
  <c r="N21" i="44"/>
  <c r="O21" i="44"/>
  <c r="P21" i="44"/>
  <c r="Q21" i="44"/>
  <c r="R21" i="44"/>
  <c r="S21" i="44"/>
  <c r="T21" i="44"/>
  <c r="U21" i="44"/>
  <c r="V21" i="44"/>
  <c r="W21" i="44"/>
  <c r="X21" i="44"/>
  <c r="Y21" i="44"/>
  <c r="Z21" i="44"/>
  <c r="AA21" i="44"/>
  <c r="AB21" i="44"/>
  <c r="AC21" i="44"/>
  <c r="AD21" i="44"/>
  <c r="AE21" i="44"/>
  <c r="AF21" i="44"/>
  <c r="AG21" i="44"/>
  <c r="AH21" i="44"/>
  <c r="AI21" i="44"/>
  <c r="AJ21" i="44"/>
  <c r="AK21" i="44"/>
  <c r="AL21" i="44"/>
  <c r="AM21" i="44"/>
  <c r="AN21" i="44"/>
  <c r="AO21" i="44"/>
  <c r="AP21" i="44"/>
  <c r="AQ21" i="44"/>
  <c r="AR21" i="44"/>
  <c r="C22" i="44"/>
  <c r="D22" i="44"/>
  <c r="E22" i="44"/>
  <c r="F22" i="44"/>
  <c r="G22" i="44"/>
  <c r="H22" i="44"/>
  <c r="I22" i="44"/>
  <c r="J22" i="44"/>
  <c r="K22" i="44"/>
  <c r="L22" i="44"/>
  <c r="M22" i="44"/>
  <c r="N22" i="44"/>
  <c r="O22" i="44"/>
  <c r="P22" i="44"/>
  <c r="Q22" i="44"/>
  <c r="R22" i="44"/>
  <c r="S22" i="44"/>
  <c r="T22" i="44"/>
  <c r="U22" i="44"/>
  <c r="V22" i="44"/>
  <c r="W22" i="44"/>
  <c r="X22" i="44"/>
  <c r="Y22" i="44"/>
  <c r="Z22" i="44"/>
  <c r="AA22" i="44"/>
  <c r="AB22" i="44"/>
  <c r="AC22" i="44"/>
  <c r="AD22" i="44"/>
  <c r="AE22" i="44"/>
  <c r="AF22" i="44"/>
  <c r="AG22" i="44"/>
  <c r="AH22" i="44"/>
  <c r="AI22" i="44"/>
  <c r="AJ22" i="44"/>
  <c r="AK22" i="44"/>
  <c r="AL22" i="44"/>
  <c r="AM22" i="44"/>
  <c r="AN22" i="44"/>
  <c r="AO22" i="44"/>
  <c r="AP22" i="44"/>
  <c r="AQ22" i="44"/>
  <c r="AR22" i="44"/>
  <c r="C23" i="44"/>
  <c r="D23" i="44"/>
  <c r="E23" i="44"/>
  <c r="F23" i="44"/>
  <c r="G23" i="44"/>
  <c r="H23" i="44"/>
  <c r="I23" i="44"/>
  <c r="J23" i="44"/>
  <c r="K23" i="44"/>
  <c r="L23" i="44"/>
  <c r="M23" i="44"/>
  <c r="N23" i="44"/>
  <c r="O23" i="44"/>
  <c r="P23" i="44"/>
  <c r="Q23" i="44"/>
  <c r="R23" i="44"/>
  <c r="S23" i="44"/>
  <c r="T23" i="44"/>
  <c r="U23" i="44"/>
  <c r="V23" i="44"/>
  <c r="W23" i="44"/>
  <c r="X23" i="44"/>
  <c r="Y23" i="44"/>
  <c r="Z23" i="44"/>
  <c r="AA23" i="44"/>
  <c r="AB23" i="44"/>
  <c r="AC23" i="44"/>
  <c r="AD23" i="44"/>
  <c r="AE23" i="44"/>
  <c r="AF23" i="44"/>
  <c r="AG23" i="44"/>
  <c r="AH23" i="44"/>
  <c r="AI23" i="44"/>
  <c r="AJ23" i="44"/>
  <c r="AK23" i="44"/>
  <c r="AL23" i="44"/>
  <c r="AM23" i="44"/>
  <c r="AN23" i="44"/>
  <c r="AO23" i="44"/>
  <c r="AP23" i="44"/>
  <c r="AQ23" i="44"/>
  <c r="AR23" i="44"/>
  <c r="C24" i="44"/>
  <c r="D24" i="44"/>
  <c r="E24" i="44"/>
  <c r="F24" i="44"/>
  <c r="G24" i="44"/>
  <c r="H24" i="44"/>
  <c r="I24" i="44"/>
  <c r="J24" i="44"/>
  <c r="K24" i="44"/>
  <c r="L24" i="44"/>
  <c r="M24" i="44"/>
  <c r="N24" i="44"/>
  <c r="O24" i="44"/>
  <c r="P24" i="44"/>
  <c r="Q24" i="44"/>
  <c r="R24" i="44"/>
  <c r="S24" i="44"/>
  <c r="T24" i="44"/>
  <c r="U24" i="44"/>
  <c r="V24" i="44"/>
  <c r="W24" i="44"/>
  <c r="X24" i="44"/>
  <c r="Y24" i="44"/>
  <c r="Z24" i="44"/>
  <c r="AA24" i="44"/>
  <c r="AB24" i="44"/>
  <c r="AC24" i="44"/>
  <c r="AD24" i="44"/>
  <c r="AE24" i="44"/>
  <c r="AF24" i="44"/>
  <c r="AG24" i="44"/>
  <c r="AH24" i="44"/>
  <c r="AI24" i="44"/>
  <c r="AJ24" i="44"/>
  <c r="AK24" i="44"/>
  <c r="AL24" i="44"/>
  <c r="AM24" i="44"/>
  <c r="AN24" i="44"/>
  <c r="AO24" i="44"/>
  <c r="AP24" i="44"/>
  <c r="AQ24" i="44"/>
  <c r="AR24" i="44"/>
  <c r="C25" i="44"/>
  <c r="D25" i="44"/>
  <c r="E25" i="44"/>
  <c r="F25" i="44"/>
  <c r="G25" i="44"/>
  <c r="H25" i="44"/>
  <c r="I25" i="44"/>
  <c r="J25" i="44"/>
  <c r="K25" i="44"/>
  <c r="L25" i="44"/>
  <c r="M25" i="44"/>
  <c r="N25" i="44"/>
  <c r="O25" i="44"/>
  <c r="P25" i="44"/>
  <c r="Q25" i="44"/>
  <c r="R25" i="44"/>
  <c r="S25" i="44"/>
  <c r="T25" i="44"/>
  <c r="U25" i="44"/>
  <c r="V25" i="44"/>
  <c r="W25" i="44"/>
  <c r="X25" i="44"/>
  <c r="Y25" i="44"/>
  <c r="Z25" i="44"/>
  <c r="AA25" i="44"/>
  <c r="AB25" i="44"/>
  <c r="AC25" i="44"/>
  <c r="AD25" i="44"/>
  <c r="AE25" i="44"/>
  <c r="AF25" i="44"/>
  <c r="AG25" i="44"/>
  <c r="AH25" i="44"/>
  <c r="AI25" i="44"/>
  <c r="AJ25" i="44"/>
  <c r="AK25" i="44"/>
  <c r="AL25" i="44"/>
  <c r="AM25" i="44"/>
  <c r="AN25" i="44"/>
  <c r="AO25" i="44"/>
  <c r="AP25" i="44"/>
  <c r="AQ25" i="44"/>
  <c r="AR25" i="44"/>
  <c r="C26" i="44"/>
  <c r="D26" i="44"/>
  <c r="E26" i="44"/>
  <c r="F26" i="44"/>
  <c r="G26" i="44"/>
  <c r="H26" i="44"/>
  <c r="I26" i="44"/>
  <c r="J26" i="44"/>
  <c r="K26" i="44"/>
  <c r="L26" i="44"/>
  <c r="M26" i="44"/>
  <c r="N26" i="44"/>
  <c r="O26" i="44"/>
  <c r="P26" i="44"/>
  <c r="Q26" i="44"/>
  <c r="R26" i="44"/>
  <c r="S26" i="44"/>
  <c r="T26" i="44"/>
  <c r="U26" i="44"/>
  <c r="V26" i="44"/>
  <c r="W26" i="44"/>
  <c r="X26" i="44"/>
  <c r="Y26" i="44"/>
  <c r="Z26" i="44"/>
  <c r="AA26" i="44"/>
  <c r="AB26" i="44"/>
  <c r="AC26" i="44"/>
  <c r="AD26" i="44"/>
  <c r="AE26" i="44"/>
  <c r="AF26" i="44"/>
  <c r="AG26" i="44"/>
  <c r="AH26" i="44"/>
  <c r="AI26" i="44"/>
  <c r="AJ26" i="44"/>
  <c r="AK26" i="44"/>
  <c r="AL26" i="44"/>
  <c r="AM26" i="44"/>
  <c r="AN26" i="44"/>
  <c r="AO26" i="44"/>
  <c r="AP26" i="44"/>
  <c r="AQ26" i="44"/>
  <c r="AR26" i="44"/>
  <c r="C27" i="44"/>
  <c r="D27" i="44"/>
  <c r="E27" i="44"/>
  <c r="F27" i="44"/>
  <c r="G27" i="44"/>
  <c r="H27" i="44"/>
  <c r="I27" i="44"/>
  <c r="J27" i="44"/>
  <c r="K27" i="44"/>
  <c r="L27" i="44"/>
  <c r="M27" i="44"/>
  <c r="N27" i="44"/>
  <c r="O27" i="44"/>
  <c r="P27" i="44"/>
  <c r="Q27" i="44"/>
  <c r="R27" i="44"/>
  <c r="S27" i="44"/>
  <c r="T27" i="44"/>
  <c r="U27" i="44"/>
  <c r="V27" i="44"/>
  <c r="W27" i="44"/>
  <c r="X27" i="44"/>
  <c r="Y27" i="44"/>
  <c r="Z27" i="44"/>
  <c r="AA27" i="44"/>
  <c r="AB27" i="44"/>
  <c r="AC27" i="44"/>
  <c r="AD27" i="44"/>
  <c r="AE27" i="44"/>
  <c r="AF27" i="44"/>
  <c r="AG27" i="44"/>
  <c r="AH27" i="44"/>
  <c r="AI27" i="44"/>
  <c r="AJ27" i="44"/>
  <c r="AK27" i="44"/>
  <c r="AL27" i="44"/>
  <c r="AM27" i="44"/>
  <c r="AN27" i="44"/>
  <c r="AO27" i="44"/>
  <c r="AP27" i="44"/>
  <c r="AQ27" i="44"/>
  <c r="AR27" i="44"/>
  <c r="C28" i="44"/>
  <c r="D28" i="44"/>
  <c r="E28" i="44"/>
  <c r="F28" i="44"/>
  <c r="G28" i="44"/>
  <c r="H28" i="44"/>
  <c r="I28" i="44"/>
  <c r="J28" i="44"/>
  <c r="K28" i="44"/>
  <c r="L28" i="44"/>
  <c r="M28" i="44"/>
  <c r="N28" i="44"/>
  <c r="O28" i="44"/>
  <c r="P28" i="44"/>
  <c r="Q28" i="44"/>
  <c r="R28" i="44"/>
  <c r="S28" i="44"/>
  <c r="T28" i="44"/>
  <c r="U28" i="44"/>
  <c r="V28" i="44"/>
  <c r="W28" i="44"/>
  <c r="X28" i="44"/>
  <c r="Y28" i="44"/>
  <c r="Z28" i="44"/>
  <c r="AA28" i="44"/>
  <c r="AB28" i="44"/>
  <c r="AC28" i="44"/>
  <c r="AD28" i="44"/>
  <c r="AE28" i="44"/>
  <c r="AF28" i="44"/>
  <c r="AG28" i="44"/>
  <c r="AH28" i="44"/>
  <c r="AI28" i="44"/>
  <c r="AJ28" i="44"/>
  <c r="AK28" i="44"/>
  <c r="AL28" i="44"/>
  <c r="AM28" i="44"/>
  <c r="AN28" i="44"/>
  <c r="AO28" i="44"/>
  <c r="AP28" i="44"/>
  <c r="AQ28" i="44"/>
  <c r="AR28" i="44"/>
  <c r="C29" i="44"/>
  <c r="D29" i="44"/>
  <c r="E29" i="44"/>
  <c r="F29" i="44"/>
  <c r="G29" i="44"/>
  <c r="H29" i="44"/>
  <c r="I29" i="44"/>
  <c r="J29" i="44"/>
  <c r="K29" i="44"/>
  <c r="L29" i="44"/>
  <c r="M29" i="44"/>
  <c r="N29" i="44"/>
  <c r="O29" i="44"/>
  <c r="P29" i="44"/>
  <c r="Q29" i="44"/>
  <c r="R29" i="44"/>
  <c r="S29" i="44"/>
  <c r="T29" i="44"/>
  <c r="U29" i="44"/>
  <c r="V29" i="44"/>
  <c r="W29" i="44"/>
  <c r="X29" i="44"/>
  <c r="Y29" i="44"/>
  <c r="Z29" i="44"/>
  <c r="AA29" i="44"/>
  <c r="AB29" i="44"/>
  <c r="AC29" i="44"/>
  <c r="AD29" i="44"/>
  <c r="AE29" i="44"/>
  <c r="AF29" i="44"/>
  <c r="AG29" i="44"/>
  <c r="AH29" i="44"/>
  <c r="AI29" i="44"/>
  <c r="AJ29" i="44"/>
  <c r="AK29" i="44"/>
  <c r="AL29" i="44"/>
  <c r="AM29" i="44"/>
  <c r="AN29" i="44"/>
  <c r="AO29" i="44"/>
  <c r="AP29" i="44"/>
  <c r="AQ29" i="44"/>
  <c r="AR29" i="44"/>
  <c r="C30" i="44"/>
  <c r="D30" i="44"/>
  <c r="E30" i="44"/>
  <c r="F30" i="44"/>
  <c r="G30" i="44"/>
  <c r="H30" i="44"/>
  <c r="I30" i="44"/>
  <c r="J30" i="44"/>
  <c r="K30" i="44"/>
  <c r="L30" i="44"/>
  <c r="M30" i="44"/>
  <c r="N30" i="44"/>
  <c r="O30" i="44"/>
  <c r="P30" i="44"/>
  <c r="Q30" i="44"/>
  <c r="R30" i="44"/>
  <c r="S30" i="44"/>
  <c r="T30" i="44"/>
  <c r="U30" i="44"/>
  <c r="V30" i="44"/>
  <c r="W30" i="44"/>
  <c r="X30" i="44"/>
  <c r="Y30" i="44"/>
  <c r="Z30" i="44"/>
  <c r="AA30" i="44"/>
  <c r="AB30" i="44"/>
  <c r="AC30" i="44"/>
  <c r="AD30" i="44"/>
  <c r="AE30" i="44"/>
  <c r="AF30" i="44"/>
  <c r="AG30" i="44"/>
  <c r="AH30" i="44"/>
  <c r="AI30" i="44"/>
  <c r="AJ30" i="44"/>
  <c r="AK30" i="44"/>
  <c r="AL30" i="44"/>
  <c r="AM30" i="44"/>
  <c r="AN30" i="44"/>
  <c r="AO30" i="44"/>
  <c r="AP30" i="44"/>
  <c r="AQ30" i="44"/>
  <c r="AR30" i="44"/>
  <c r="C31" i="44"/>
  <c r="D31" i="44"/>
  <c r="E31" i="44"/>
  <c r="F31" i="44"/>
  <c r="G31" i="44"/>
  <c r="H31" i="44"/>
  <c r="H41" i="44" s="1"/>
  <c r="I31" i="44"/>
  <c r="J31" i="44"/>
  <c r="K31" i="44"/>
  <c r="L31" i="44"/>
  <c r="M31" i="44"/>
  <c r="N31" i="44"/>
  <c r="O31" i="44"/>
  <c r="P31" i="44"/>
  <c r="Q31" i="44"/>
  <c r="R31" i="44"/>
  <c r="S31" i="44"/>
  <c r="T31" i="44"/>
  <c r="U31" i="44"/>
  <c r="V31" i="44"/>
  <c r="W31" i="44"/>
  <c r="X31" i="44"/>
  <c r="Y31" i="44"/>
  <c r="Z31" i="44"/>
  <c r="AA31" i="44"/>
  <c r="AB31" i="44"/>
  <c r="AC31" i="44"/>
  <c r="AD31" i="44"/>
  <c r="AE31" i="44"/>
  <c r="AF31" i="44"/>
  <c r="AG31" i="44"/>
  <c r="AH31" i="44"/>
  <c r="AI31" i="44"/>
  <c r="AJ31" i="44"/>
  <c r="AK31" i="44"/>
  <c r="AL31" i="44"/>
  <c r="AM31" i="44"/>
  <c r="AN31" i="44"/>
  <c r="AO31" i="44"/>
  <c r="AP31" i="44"/>
  <c r="AQ31" i="44"/>
  <c r="AR31" i="44"/>
  <c r="C32" i="44"/>
  <c r="D32" i="44"/>
  <c r="E32" i="44"/>
  <c r="F32" i="44"/>
  <c r="G32" i="44"/>
  <c r="H32" i="44"/>
  <c r="I32" i="44"/>
  <c r="J32" i="44"/>
  <c r="K32" i="44"/>
  <c r="L32" i="44"/>
  <c r="M32" i="44"/>
  <c r="N32" i="44"/>
  <c r="O32" i="44"/>
  <c r="P32" i="44"/>
  <c r="Q32" i="44"/>
  <c r="R32" i="44"/>
  <c r="S32" i="44"/>
  <c r="T32" i="44"/>
  <c r="U32" i="44"/>
  <c r="V32" i="44"/>
  <c r="W32" i="44"/>
  <c r="X32" i="44"/>
  <c r="Y32" i="44"/>
  <c r="Z32" i="44"/>
  <c r="AA32" i="44"/>
  <c r="AB32" i="44"/>
  <c r="AC32" i="44"/>
  <c r="AD32" i="44"/>
  <c r="AE32" i="44"/>
  <c r="AF32" i="44"/>
  <c r="AG32" i="44"/>
  <c r="AH32" i="44"/>
  <c r="AI32" i="44"/>
  <c r="AJ32" i="44"/>
  <c r="AK32" i="44"/>
  <c r="AL32" i="44"/>
  <c r="AM32" i="44"/>
  <c r="AN32" i="44"/>
  <c r="AO32" i="44"/>
  <c r="AP32" i="44"/>
  <c r="AQ32" i="44"/>
  <c r="AR32" i="44"/>
  <c r="C33" i="44"/>
  <c r="D33" i="44"/>
  <c r="E33" i="44"/>
  <c r="F33" i="44"/>
  <c r="G33" i="44"/>
  <c r="H33" i="44"/>
  <c r="I33" i="44"/>
  <c r="J33" i="44"/>
  <c r="K33" i="44"/>
  <c r="L33" i="44"/>
  <c r="M33" i="44"/>
  <c r="N33" i="44"/>
  <c r="O33" i="44"/>
  <c r="P33" i="44"/>
  <c r="Q33" i="44"/>
  <c r="R33" i="44"/>
  <c r="S33" i="44"/>
  <c r="T33" i="44"/>
  <c r="U33" i="44"/>
  <c r="V33" i="44"/>
  <c r="W33" i="44"/>
  <c r="X33" i="44"/>
  <c r="Y33" i="44"/>
  <c r="Z33" i="44"/>
  <c r="AA33" i="44"/>
  <c r="AB33" i="44"/>
  <c r="AC33" i="44"/>
  <c r="AD33" i="44"/>
  <c r="AE33" i="44"/>
  <c r="AF33" i="44"/>
  <c r="AG33" i="44"/>
  <c r="AH33" i="44"/>
  <c r="AI33" i="44"/>
  <c r="AJ33" i="44"/>
  <c r="AK33" i="44"/>
  <c r="AL33" i="44"/>
  <c r="AM33" i="44"/>
  <c r="AN33" i="44"/>
  <c r="AO33" i="44"/>
  <c r="AP33" i="44"/>
  <c r="AQ33" i="44"/>
  <c r="AR33" i="44"/>
  <c r="C34" i="44"/>
  <c r="D34" i="44"/>
  <c r="E34" i="44"/>
  <c r="F34" i="44"/>
  <c r="G34" i="44"/>
  <c r="H34" i="44"/>
  <c r="I34" i="44"/>
  <c r="J34" i="44"/>
  <c r="K34" i="44"/>
  <c r="L34" i="44"/>
  <c r="M34" i="44"/>
  <c r="N34" i="44"/>
  <c r="O34" i="44"/>
  <c r="P34" i="44"/>
  <c r="Q34" i="44"/>
  <c r="R34" i="44"/>
  <c r="S34" i="44"/>
  <c r="T34" i="44"/>
  <c r="U34" i="44"/>
  <c r="V34" i="44"/>
  <c r="W34" i="44"/>
  <c r="X34" i="44"/>
  <c r="Y34" i="44"/>
  <c r="Z34" i="44"/>
  <c r="AA34" i="44"/>
  <c r="AB34" i="44"/>
  <c r="AC34" i="44"/>
  <c r="AD34" i="44"/>
  <c r="AE34" i="44"/>
  <c r="AF34" i="44"/>
  <c r="AG34" i="44"/>
  <c r="AH34" i="44"/>
  <c r="AI34" i="44"/>
  <c r="AJ34" i="44"/>
  <c r="AK34" i="44"/>
  <c r="AL34" i="44"/>
  <c r="AM34" i="44"/>
  <c r="AN34" i="44"/>
  <c r="AO34" i="44"/>
  <c r="AP34" i="44"/>
  <c r="AQ34" i="44"/>
  <c r="AR34" i="44"/>
  <c r="C35" i="44"/>
  <c r="D35" i="44"/>
  <c r="E35" i="44"/>
  <c r="F35" i="44"/>
  <c r="G35" i="44"/>
  <c r="H35" i="44"/>
  <c r="I35" i="44"/>
  <c r="J35" i="44"/>
  <c r="K35" i="44"/>
  <c r="L35" i="44"/>
  <c r="M35" i="44"/>
  <c r="N35" i="44"/>
  <c r="O35" i="44"/>
  <c r="P35" i="44"/>
  <c r="Q35" i="44"/>
  <c r="R35" i="44"/>
  <c r="S35" i="44"/>
  <c r="T35" i="44"/>
  <c r="U35" i="44"/>
  <c r="V35" i="44"/>
  <c r="W35" i="44"/>
  <c r="X35" i="44"/>
  <c r="Y35" i="44"/>
  <c r="Z35" i="44"/>
  <c r="AA35" i="44"/>
  <c r="AB35" i="44"/>
  <c r="AC35" i="44"/>
  <c r="AD35" i="44"/>
  <c r="AE35" i="44"/>
  <c r="AF35" i="44"/>
  <c r="AG35" i="44"/>
  <c r="AH35" i="44"/>
  <c r="AI35" i="44"/>
  <c r="AJ35" i="44"/>
  <c r="AK35" i="44"/>
  <c r="AL35" i="44"/>
  <c r="AM35" i="44"/>
  <c r="AN35" i="44"/>
  <c r="AO35" i="44"/>
  <c r="AP35" i="44"/>
  <c r="AQ35" i="44"/>
  <c r="AR35" i="44"/>
  <c r="C36" i="44"/>
  <c r="D36" i="44"/>
  <c r="E36" i="44"/>
  <c r="F36" i="44"/>
  <c r="G36" i="44"/>
  <c r="H36" i="44"/>
  <c r="I36" i="44"/>
  <c r="J36" i="44"/>
  <c r="K36" i="44"/>
  <c r="L36" i="44"/>
  <c r="M36" i="44"/>
  <c r="N36" i="44"/>
  <c r="O36" i="44"/>
  <c r="P36" i="44"/>
  <c r="Q36" i="44"/>
  <c r="R36" i="44"/>
  <c r="S36" i="44"/>
  <c r="T36" i="44"/>
  <c r="U36" i="44"/>
  <c r="V36" i="44"/>
  <c r="W36" i="44"/>
  <c r="X36" i="44"/>
  <c r="Y36" i="44"/>
  <c r="Z36" i="44"/>
  <c r="AA36" i="44"/>
  <c r="AB36" i="44"/>
  <c r="AC36" i="44"/>
  <c r="AD36" i="44"/>
  <c r="AE36" i="44"/>
  <c r="AF36" i="44"/>
  <c r="AG36" i="44"/>
  <c r="AH36" i="44"/>
  <c r="AI36" i="44"/>
  <c r="AJ36" i="44"/>
  <c r="AK36" i="44"/>
  <c r="AL36" i="44"/>
  <c r="AM36" i="44"/>
  <c r="AN36" i="44"/>
  <c r="AO36" i="44"/>
  <c r="AP36" i="44"/>
  <c r="AQ36" i="44"/>
  <c r="AR36" i="44"/>
  <c r="C37" i="44"/>
  <c r="D37" i="44"/>
  <c r="E37" i="44"/>
  <c r="F37" i="44"/>
  <c r="G37" i="44"/>
  <c r="H37" i="44"/>
  <c r="I37" i="44"/>
  <c r="J37" i="44"/>
  <c r="K37" i="44"/>
  <c r="L37" i="44"/>
  <c r="M37" i="44"/>
  <c r="N37" i="44"/>
  <c r="O37" i="44"/>
  <c r="P37" i="44"/>
  <c r="Q37" i="44"/>
  <c r="R37" i="44"/>
  <c r="S37" i="44"/>
  <c r="T37" i="44"/>
  <c r="U37" i="44"/>
  <c r="V37" i="44"/>
  <c r="W37" i="44"/>
  <c r="X37" i="44"/>
  <c r="Y37" i="44"/>
  <c r="Z37" i="44"/>
  <c r="AA37" i="44"/>
  <c r="AB37" i="44"/>
  <c r="AC37" i="44"/>
  <c r="AD37" i="44"/>
  <c r="AE37" i="44"/>
  <c r="AF37" i="44"/>
  <c r="AG37" i="44"/>
  <c r="AH37" i="44"/>
  <c r="AI37" i="44"/>
  <c r="AJ37" i="44"/>
  <c r="AK37" i="44"/>
  <c r="AL37" i="44"/>
  <c r="AM37" i="44"/>
  <c r="AN37" i="44"/>
  <c r="AO37" i="44"/>
  <c r="AP37" i="44"/>
  <c r="AQ37" i="44"/>
  <c r="AR37" i="44"/>
  <c r="C38" i="44"/>
  <c r="D38" i="44"/>
  <c r="E38" i="44"/>
  <c r="F38" i="44"/>
  <c r="G38" i="44"/>
  <c r="H38" i="44"/>
  <c r="I38" i="44"/>
  <c r="J38" i="44"/>
  <c r="K38" i="44"/>
  <c r="L38" i="44"/>
  <c r="M38" i="44"/>
  <c r="N38" i="44"/>
  <c r="O38" i="44"/>
  <c r="P38" i="44"/>
  <c r="Q38" i="44"/>
  <c r="R38" i="44"/>
  <c r="S38" i="44"/>
  <c r="T38" i="44"/>
  <c r="U38" i="44"/>
  <c r="V38" i="44"/>
  <c r="W38" i="44"/>
  <c r="X38" i="44"/>
  <c r="Y38" i="44"/>
  <c r="Z38" i="44"/>
  <c r="AA38" i="44"/>
  <c r="AB38" i="44"/>
  <c r="AC38" i="44"/>
  <c r="AD38" i="44"/>
  <c r="AE38" i="44"/>
  <c r="AF38" i="44"/>
  <c r="AG38" i="44"/>
  <c r="AH38" i="44"/>
  <c r="AI38" i="44"/>
  <c r="AJ38" i="44"/>
  <c r="AK38" i="44"/>
  <c r="AL38" i="44"/>
  <c r="AM38" i="44"/>
  <c r="AN38" i="44"/>
  <c r="AO38" i="44"/>
  <c r="AP38" i="44"/>
  <c r="AQ38" i="44"/>
  <c r="AR38" i="44"/>
  <c r="AS38" i="44"/>
  <c r="AQ12" i="44"/>
  <c r="AN12" i="44"/>
  <c r="AK12" i="44"/>
  <c r="AH12" i="44"/>
  <c r="AE12" i="44"/>
  <c r="AE41" i="44" s="1"/>
  <c r="AB12" i="44"/>
  <c r="Y12" i="44"/>
  <c r="V12" i="44"/>
  <c r="S12" i="44"/>
  <c r="P12" i="44"/>
  <c r="M12" i="44"/>
  <c r="J12" i="44"/>
  <c r="G12" i="44"/>
  <c r="G41" i="44" s="1"/>
  <c r="D12" i="44"/>
  <c r="AN40" i="33"/>
  <c r="AO40" i="33" s="1"/>
  <c r="Y39" i="38"/>
  <c r="Z39" i="38" s="1"/>
  <c r="AE40" i="1"/>
  <c r="AF40" i="1" s="1"/>
  <c r="AP41" i="44"/>
  <c r="AI41" i="44"/>
  <c r="AD41" i="44"/>
  <c r="Z41" i="44"/>
  <c r="R41" i="44"/>
  <c r="M41" i="44"/>
  <c r="AE41" i="35"/>
  <c r="AF41" i="35" s="1"/>
  <c r="Y40" i="33"/>
  <c r="Z40" i="33" s="1"/>
  <c r="W40" i="33"/>
  <c r="X40" i="33" s="1"/>
  <c r="U40" i="33"/>
  <c r="V40" i="33" s="1"/>
  <c r="P40" i="33"/>
  <c r="Q40" i="33" s="1"/>
  <c r="N40" i="33"/>
  <c r="O40" i="33" s="1"/>
  <c r="L40" i="33"/>
  <c r="M40" i="33" s="1"/>
  <c r="Y39" i="33"/>
  <c r="Z39" i="33" s="1"/>
  <c r="W39" i="33"/>
  <c r="X39" i="33" s="1"/>
  <c r="U39" i="33"/>
  <c r="V39" i="33" s="1"/>
  <c r="P39" i="33"/>
  <c r="Q39" i="33" s="1"/>
  <c r="N39" i="33"/>
  <c r="O39" i="33" s="1"/>
  <c r="L39" i="33"/>
  <c r="M39" i="33" s="1"/>
  <c r="Y38" i="33"/>
  <c r="Z38" i="33" s="1"/>
  <c r="W38" i="33"/>
  <c r="X38" i="33" s="1"/>
  <c r="U38" i="33"/>
  <c r="V38" i="33" s="1"/>
  <c r="P38" i="33"/>
  <c r="Q38" i="33" s="1"/>
  <c r="N38" i="33"/>
  <c r="O38" i="33" s="1"/>
  <c r="L38" i="33"/>
  <c r="M38" i="33" s="1"/>
  <c r="Y37" i="33"/>
  <c r="Z37" i="33" s="1"/>
  <c r="W37" i="33"/>
  <c r="X37" i="33" s="1"/>
  <c r="U37" i="33"/>
  <c r="V37" i="33" s="1"/>
  <c r="P37" i="33"/>
  <c r="Q37" i="33" s="1"/>
  <c r="N37" i="33"/>
  <c r="O37" i="33" s="1"/>
  <c r="L37" i="33"/>
  <c r="M37" i="33" s="1"/>
  <c r="Y36" i="33"/>
  <c r="Z36" i="33" s="1"/>
  <c r="W36" i="33"/>
  <c r="X36" i="33" s="1"/>
  <c r="U36" i="33"/>
  <c r="V36" i="33" s="1"/>
  <c r="P36" i="33"/>
  <c r="Q36" i="33" s="1"/>
  <c r="N36" i="33"/>
  <c r="O36" i="33" s="1"/>
  <c r="L36" i="33"/>
  <c r="M36" i="33" s="1"/>
  <c r="Y35" i="33"/>
  <c r="Z35" i="33" s="1"/>
  <c r="W35" i="33"/>
  <c r="X35" i="33" s="1"/>
  <c r="U35" i="33"/>
  <c r="V35" i="33" s="1"/>
  <c r="P35" i="33"/>
  <c r="Q35" i="33" s="1"/>
  <c r="N35" i="33"/>
  <c r="O35" i="33" s="1"/>
  <c r="L35" i="33"/>
  <c r="M35" i="33" s="1"/>
  <c r="Y34" i="33"/>
  <c r="Z34" i="33" s="1"/>
  <c r="W34" i="33"/>
  <c r="X34" i="33" s="1"/>
  <c r="U34" i="33"/>
  <c r="V34" i="33" s="1"/>
  <c r="P34" i="33"/>
  <c r="Q34" i="33" s="1"/>
  <c r="N34" i="33"/>
  <c r="O34" i="33" s="1"/>
  <c r="L34" i="33"/>
  <c r="M34" i="33" s="1"/>
  <c r="Y33" i="33"/>
  <c r="Z33" i="33" s="1"/>
  <c r="W33" i="33"/>
  <c r="X33" i="33" s="1"/>
  <c r="U33" i="33"/>
  <c r="V33" i="33" s="1"/>
  <c r="P33" i="33"/>
  <c r="Q33" i="33" s="1"/>
  <c r="N33" i="33"/>
  <c r="O33" i="33" s="1"/>
  <c r="L33" i="33"/>
  <c r="M33" i="33" s="1"/>
  <c r="Y32" i="33"/>
  <c r="Z32" i="33" s="1"/>
  <c r="W32" i="33"/>
  <c r="X32" i="33" s="1"/>
  <c r="U32" i="33"/>
  <c r="V32" i="33" s="1"/>
  <c r="P32" i="33"/>
  <c r="Q32" i="33" s="1"/>
  <c r="N32" i="33"/>
  <c r="O32" i="33" s="1"/>
  <c r="L32" i="33"/>
  <c r="M32" i="33" s="1"/>
  <c r="Y31" i="33"/>
  <c r="Z31" i="33" s="1"/>
  <c r="W31" i="33"/>
  <c r="X31" i="33" s="1"/>
  <c r="U31" i="33"/>
  <c r="V31" i="33" s="1"/>
  <c r="P31" i="33"/>
  <c r="Q31" i="33" s="1"/>
  <c r="N31" i="33"/>
  <c r="O31" i="33" s="1"/>
  <c r="L31" i="33"/>
  <c r="M31" i="33" s="1"/>
  <c r="Y30" i="33"/>
  <c r="Z30" i="33" s="1"/>
  <c r="W30" i="33"/>
  <c r="X30" i="33" s="1"/>
  <c r="U30" i="33"/>
  <c r="V30" i="33" s="1"/>
  <c r="P30" i="33"/>
  <c r="Q30" i="33" s="1"/>
  <c r="N30" i="33"/>
  <c r="O30" i="33" s="1"/>
  <c r="L30" i="33"/>
  <c r="M30" i="33" s="1"/>
  <c r="Y29" i="33"/>
  <c r="Z29" i="33" s="1"/>
  <c r="W29" i="33"/>
  <c r="X29" i="33" s="1"/>
  <c r="U29" i="33"/>
  <c r="V29" i="33" s="1"/>
  <c r="P29" i="33"/>
  <c r="Q29" i="33" s="1"/>
  <c r="N29" i="33"/>
  <c r="O29" i="33" s="1"/>
  <c r="L29" i="33"/>
  <c r="M29" i="33" s="1"/>
  <c r="Y28" i="33"/>
  <c r="Z28" i="33" s="1"/>
  <c r="W28" i="33"/>
  <c r="X28" i="33" s="1"/>
  <c r="U28" i="33"/>
  <c r="V28" i="33" s="1"/>
  <c r="P28" i="33"/>
  <c r="Q28" i="33" s="1"/>
  <c r="N28" i="33"/>
  <c r="O28" i="33" s="1"/>
  <c r="L28" i="33"/>
  <c r="M28" i="33" s="1"/>
  <c r="Y27" i="33"/>
  <c r="Z27" i="33" s="1"/>
  <c r="W27" i="33"/>
  <c r="X27" i="33" s="1"/>
  <c r="U27" i="33"/>
  <c r="V27" i="33" s="1"/>
  <c r="P27" i="33"/>
  <c r="Q27" i="33" s="1"/>
  <c r="N27" i="33"/>
  <c r="O27" i="33" s="1"/>
  <c r="L27" i="33"/>
  <c r="M27" i="33" s="1"/>
  <c r="Y26" i="33"/>
  <c r="Z26" i="33" s="1"/>
  <c r="W26" i="33"/>
  <c r="X26" i="33" s="1"/>
  <c r="U26" i="33"/>
  <c r="V26" i="33" s="1"/>
  <c r="P26" i="33"/>
  <c r="Q26" i="33" s="1"/>
  <c r="N26" i="33"/>
  <c r="O26" i="33" s="1"/>
  <c r="L26" i="33"/>
  <c r="M26" i="33" s="1"/>
  <c r="Y25" i="33"/>
  <c r="Z25" i="33" s="1"/>
  <c r="W25" i="33"/>
  <c r="X25" i="33" s="1"/>
  <c r="U25" i="33"/>
  <c r="V25" i="33" s="1"/>
  <c r="P25" i="33"/>
  <c r="Q25" i="33" s="1"/>
  <c r="N25" i="33"/>
  <c r="O25" i="33" s="1"/>
  <c r="L25" i="33"/>
  <c r="M25" i="33" s="1"/>
  <c r="Y24" i="33"/>
  <c r="Z24" i="33" s="1"/>
  <c r="W24" i="33"/>
  <c r="X24" i="33" s="1"/>
  <c r="U24" i="33"/>
  <c r="V24" i="33" s="1"/>
  <c r="P24" i="33"/>
  <c r="Q24" i="33" s="1"/>
  <c r="N24" i="33"/>
  <c r="O24" i="33" s="1"/>
  <c r="L24" i="33"/>
  <c r="M24" i="33" s="1"/>
  <c r="Y23" i="33"/>
  <c r="Z23" i="33" s="1"/>
  <c r="W23" i="33"/>
  <c r="X23" i="33" s="1"/>
  <c r="U23" i="33"/>
  <c r="V23" i="33" s="1"/>
  <c r="P23" i="33"/>
  <c r="Q23" i="33" s="1"/>
  <c r="N23" i="33"/>
  <c r="O23" i="33" s="1"/>
  <c r="L23" i="33"/>
  <c r="M23" i="33" s="1"/>
  <c r="Y22" i="33"/>
  <c r="Z22" i="33" s="1"/>
  <c r="W22" i="33"/>
  <c r="X22" i="33" s="1"/>
  <c r="U22" i="33"/>
  <c r="V22" i="33" s="1"/>
  <c r="P22" i="33"/>
  <c r="Q22" i="33" s="1"/>
  <c r="N22" i="33"/>
  <c r="O22" i="33" s="1"/>
  <c r="L22" i="33"/>
  <c r="M22" i="33" s="1"/>
  <c r="Y21" i="33"/>
  <c r="Z21" i="33" s="1"/>
  <c r="W21" i="33"/>
  <c r="X21" i="33" s="1"/>
  <c r="U21" i="33"/>
  <c r="V21" i="33" s="1"/>
  <c r="P21" i="33"/>
  <c r="Q21" i="33" s="1"/>
  <c r="N21" i="33"/>
  <c r="O21" i="33" s="1"/>
  <c r="L21" i="33"/>
  <c r="M21" i="33" s="1"/>
  <c r="Y20" i="33"/>
  <c r="Z20" i="33" s="1"/>
  <c r="W20" i="33"/>
  <c r="X20" i="33" s="1"/>
  <c r="U20" i="33"/>
  <c r="V20" i="33" s="1"/>
  <c r="P20" i="33"/>
  <c r="Q20" i="33" s="1"/>
  <c r="N20" i="33"/>
  <c r="O20" i="33" s="1"/>
  <c r="L20" i="33"/>
  <c r="M20" i="33" s="1"/>
  <c r="Y19" i="33"/>
  <c r="Z19" i="33" s="1"/>
  <c r="W19" i="33"/>
  <c r="X19" i="33" s="1"/>
  <c r="U19" i="33"/>
  <c r="V19" i="33" s="1"/>
  <c r="P19" i="33"/>
  <c r="Q19" i="33" s="1"/>
  <c r="N19" i="33"/>
  <c r="O19" i="33" s="1"/>
  <c r="L19" i="33"/>
  <c r="M19" i="33" s="1"/>
  <c r="Y18" i="33"/>
  <c r="Z18" i="33" s="1"/>
  <c r="W18" i="33"/>
  <c r="X18" i="33" s="1"/>
  <c r="U18" i="33"/>
  <c r="V18" i="33" s="1"/>
  <c r="P18" i="33"/>
  <c r="Q18" i="33" s="1"/>
  <c r="N18" i="33"/>
  <c r="O18" i="33" s="1"/>
  <c r="L18" i="33"/>
  <c r="M18" i="33" s="1"/>
  <c r="Y17" i="33"/>
  <c r="Z17" i="33" s="1"/>
  <c r="W17" i="33"/>
  <c r="X17" i="33" s="1"/>
  <c r="U17" i="33"/>
  <c r="V17" i="33" s="1"/>
  <c r="P17" i="33"/>
  <c r="Q17" i="33" s="1"/>
  <c r="N17" i="33"/>
  <c r="O17" i="33" s="1"/>
  <c r="L17" i="33"/>
  <c r="M17" i="33" s="1"/>
  <c r="Y16" i="33"/>
  <c r="Z16" i="33" s="1"/>
  <c r="W16" i="33"/>
  <c r="X16" i="33" s="1"/>
  <c r="U16" i="33"/>
  <c r="V16" i="33" s="1"/>
  <c r="P16" i="33"/>
  <c r="Q16" i="33" s="1"/>
  <c r="N16" i="33"/>
  <c r="O16" i="33" s="1"/>
  <c r="L16" i="33"/>
  <c r="M16" i="33" s="1"/>
  <c r="Y15" i="33"/>
  <c r="Z15" i="33" s="1"/>
  <c r="W15" i="33"/>
  <c r="X15" i="33" s="1"/>
  <c r="U15" i="33"/>
  <c r="V15" i="33" s="1"/>
  <c r="P15" i="33"/>
  <c r="Q15" i="33" s="1"/>
  <c r="N15" i="33"/>
  <c r="O15" i="33" s="1"/>
  <c r="L15" i="33"/>
  <c r="M15" i="33" s="1"/>
  <c r="Y14" i="33"/>
  <c r="Z14" i="33" s="1"/>
  <c r="W14" i="33"/>
  <c r="X14" i="33" s="1"/>
  <c r="U14" i="33"/>
  <c r="V14" i="33" s="1"/>
  <c r="P14" i="33"/>
  <c r="Q14" i="33" s="1"/>
  <c r="N14" i="33"/>
  <c r="O14" i="33" s="1"/>
  <c r="L14" i="33"/>
  <c r="M14" i="33" s="1"/>
  <c r="AN39" i="49"/>
  <c r="AO39" i="49" s="1"/>
  <c r="Y42" i="48"/>
  <c r="Z42" i="48" s="1"/>
  <c r="W42" i="48"/>
  <c r="X42" i="48" s="1"/>
  <c r="U42" i="48"/>
  <c r="V42" i="48" s="1"/>
  <c r="Y41" i="48"/>
  <c r="Z41" i="48" s="1"/>
  <c r="W41" i="48"/>
  <c r="X41" i="48" s="1"/>
  <c r="U41" i="48"/>
  <c r="V41" i="48" s="1"/>
  <c r="Y40" i="48"/>
  <c r="Z40" i="48" s="1"/>
  <c r="W40" i="48"/>
  <c r="X40" i="48" s="1"/>
  <c r="U40" i="48"/>
  <c r="V40" i="48" s="1"/>
  <c r="Y39" i="48"/>
  <c r="Z39" i="48" s="1"/>
  <c r="W39" i="48"/>
  <c r="X39" i="48" s="1"/>
  <c r="U39" i="48"/>
  <c r="V39" i="48" s="1"/>
  <c r="Y38" i="48"/>
  <c r="Z38" i="48" s="1"/>
  <c r="W38" i="48"/>
  <c r="X38" i="48" s="1"/>
  <c r="U38" i="48"/>
  <c r="V38" i="48" s="1"/>
  <c r="Y37" i="48"/>
  <c r="Z37" i="48" s="1"/>
  <c r="W37" i="48"/>
  <c r="X37" i="48" s="1"/>
  <c r="U37" i="48"/>
  <c r="V37" i="48" s="1"/>
  <c r="Y36" i="48"/>
  <c r="Z36" i="48" s="1"/>
  <c r="W36" i="48"/>
  <c r="X36" i="48" s="1"/>
  <c r="U36" i="48"/>
  <c r="V36" i="48" s="1"/>
  <c r="Y35" i="48"/>
  <c r="Z35" i="48" s="1"/>
  <c r="W35" i="48"/>
  <c r="X35" i="48" s="1"/>
  <c r="U35" i="48"/>
  <c r="V35" i="48" s="1"/>
  <c r="Y34" i="48"/>
  <c r="Z34" i="48" s="1"/>
  <c r="W34" i="48"/>
  <c r="X34" i="48" s="1"/>
  <c r="U34" i="48"/>
  <c r="V34" i="48" s="1"/>
  <c r="Y33" i="48"/>
  <c r="Z33" i="48" s="1"/>
  <c r="W33" i="48"/>
  <c r="X33" i="48" s="1"/>
  <c r="U33" i="48"/>
  <c r="V33" i="48" s="1"/>
  <c r="Y32" i="48"/>
  <c r="Z32" i="48" s="1"/>
  <c r="W32" i="48"/>
  <c r="X32" i="48" s="1"/>
  <c r="U32" i="48"/>
  <c r="V32" i="48" s="1"/>
  <c r="Y31" i="48"/>
  <c r="Z31" i="48" s="1"/>
  <c r="W31" i="48"/>
  <c r="X31" i="48" s="1"/>
  <c r="U31" i="48"/>
  <c r="V31" i="48" s="1"/>
  <c r="Y30" i="48"/>
  <c r="Z30" i="48" s="1"/>
  <c r="W30" i="48"/>
  <c r="X30" i="48" s="1"/>
  <c r="U30" i="48"/>
  <c r="V30" i="48" s="1"/>
  <c r="Y29" i="48"/>
  <c r="Z29" i="48" s="1"/>
  <c r="W29" i="48"/>
  <c r="X29" i="48" s="1"/>
  <c r="U29" i="48"/>
  <c r="V29" i="48" s="1"/>
  <c r="Y28" i="48"/>
  <c r="Z28" i="48" s="1"/>
  <c r="W28" i="48"/>
  <c r="X28" i="48" s="1"/>
  <c r="U28" i="48"/>
  <c r="V28" i="48" s="1"/>
  <c r="Y27" i="48"/>
  <c r="Z27" i="48" s="1"/>
  <c r="W27" i="48"/>
  <c r="X27" i="48" s="1"/>
  <c r="U27" i="48"/>
  <c r="V27" i="48" s="1"/>
  <c r="Y26" i="48"/>
  <c r="Z26" i="48" s="1"/>
  <c r="W26" i="48"/>
  <c r="X26" i="48" s="1"/>
  <c r="U26" i="48"/>
  <c r="V26" i="48" s="1"/>
  <c r="Y25" i="48"/>
  <c r="Z25" i="48" s="1"/>
  <c r="W25" i="48"/>
  <c r="X25" i="48" s="1"/>
  <c r="U25" i="48"/>
  <c r="V25" i="48" s="1"/>
  <c r="Y24" i="48"/>
  <c r="Z24" i="48" s="1"/>
  <c r="W24" i="48"/>
  <c r="X24" i="48" s="1"/>
  <c r="U24" i="48"/>
  <c r="V24" i="48" s="1"/>
  <c r="Y23" i="48"/>
  <c r="Z23" i="48" s="1"/>
  <c r="W23" i="48"/>
  <c r="X23" i="48" s="1"/>
  <c r="U23" i="48"/>
  <c r="V23" i="48" s="1"/>
  <c r="Y22" i="48"/>
  <c r="Z22" i="48" s="1"/>
  <c r="W22" i="48"/>
  <c r="X22" i="48" s="1"/>
  <c r="U22" i="48"/>
  <c r="V22" i="48" s="1"/>
  <c r="Y21" i="48"/>
  <c r="Z21" i="48" s="1"/>
  <c r="W21" i="48"/>
  <c r="X21" i="48" s="1"/>
  <c r="U21" i="48"/>
  <c r="V21" i="48" s="1"/>
  <c r="Y20" i="48"/>
  <c r="Z20" i="48" s="1"/>
  <c r="W20" i="48"/>
  <c r="X20" i="48" s="1"/>
  <c r="U20" i="48"/>
  <c r="V20" i="48" s="1"/>
  <c r="Y19" i="48"/>
  <c r="Z19" i="48" s="1"/>
  <c r="W19" i="48"/>
  <c r="X19" i="48" s="1"/>
  <c r="U19" i="48"/>
  <c r="V19" i="48" s="1"/>
  <c r="Y18" i="48"/>
  <c r="Z18" i="48" s="1"/>
  <c r="W18" i="48"/>
  <c r="X18" i="48" s="1"/>
  <c r="U18" i="48"/>
  <c r="V18" i="48" s="1"/>
  <c r="Y17" i="48"/>
  <c r="Z17" i="48" s="1"/>
  <c r="W17" i="48"/>
  <c r="X17" i="48" s="1"/>
  <c r="U17" i="48"/>
  <c r="V17" i="48" s="1"/>
  <c r="Y16" i="48"/>
  <c r="Z16" i="48" s="1"/>
  <c r="W16" i="48"/>
  <c r="X16" i="48" s="1"/>
  <c r="U16" i="48"/>
  <c r="V16" i="48" s="1"/>
  <c r="S39" i="28"/>
  <c r="T39" i="28" s="1"/>
  <c r="S40" i="28"/>
  <c r="T40" i="28"/>
  <c r="S43" i="2"/>
  <c r="T43" i="2" s="1"/>
  <c r="Q43" i="2"/>
  <c r="R43" i="2" s="1"/>
  <c r="O43" i="2"/>
  <c r="P43" i="2" s="1"/>
  <c r="S42" i="2"/>
  <c r="T42" i="2" s="1"/>
  <c r="Q42" i="2"/>
  <c r="R42" i="2" s="1"/>
  <c r="O42" i="2"/>
  <c r="P42" i="2" s="1"/>
  <c r="S41" i="2"/>
  <c r="T41" i="2" s="1"/>
  <c r="Q41" i="2"/>
  <c r="R41" i="2" s="1"/>
  <c r="O41" i="2"/>
  <c r="P41" i="2" s="1"/>
  <c r="S40" i="2"/>
  <c r="T40" i="2" s="1"/>
  <c r="Q40" i="2"/>
  <c r="R40" i="2" s="1"/>
  <c r="O40" i="2"/>
  <c r="P40" i="2" s="1"/>
  <c r="S39" i="2"/>
  <c r="T39" i="2" s="1"/>
  <c r="Q39" i="2"/>
  <c r="R39" i="2" s="1"/>
  <c r="O39" i="2"/>
  <c r="P39" i="2" s="1"/>
  <c r="S38" i="2"/>
  <c r="T38" i="2" s="1"/>
  <c r="Q38" i="2"/>
  <c r="R38" i="2" s="1"/>
  <c r="O38" i="2"/>
  <c r="P38" i="2" s="1"/>
  <c r="S37" i="2"/>
  <c r="T37" i="2" s="1"/>
  <c r="Q37" i="2"/>
  <c r="R37" i="2" s="1"/>
  <c r="O37" i="2"/>
  <c r="P37" i="2" s="1"/>
  <c r="S36" i="2"/>
  <c r="T36" i="2" s="1"/>
  <c r="Q36" i="2"/>
  <c r="R36" i="2" s="1"/>
  <c r="O36" i="2"/>
  <c r="P36" i="2" s="1"/>
  <c r="S35" i="2"/>
  <c r="T35" i="2" s="1"/>
  <c r="Q35" i="2"/>
  <c r="R35" i="2" s="1"/>
  <c r="O35" i="2"/>
  <c r="P35" i="2" s="1"/>
  <c r="S34" i="2"/>
  <c r="T34" i="2" s="1"/>
  <c r="Q34" i="2"/>
  <c r="R34" i="2" s="1"/>
  <c r="O34" i="2"/>
  <c r="P34" i="2" s="1"/>
  <c r="S33" i="2"/>
  <c r="T33" i="2" s="1"/>
  <c r="Q33" i="2"/>
  <c r="R33" i="2" s="1"/>
  <c r="O33" i="2"/>
  <c r="P33" i="2" s="1"/>
  <c r="S32" i="2"/>
  <c r="T32" i="2" s="1"/>
  <c r="Q32" i="2"/>
  <c r="R32" i="2" s="1"/>
  <c r="O32" i="2"/>
  <c r="P32" i="2" s="1"/>
  <c r="S31" i="2"/>
  <c r="T31" i="2" s="1"/>
  <c r="Q31" i="2"/>
  <c r="R31" i="2" s="1"/>
  <c r="O31" i="2"/>
  <c r="P31" i="2" s="1"/>
  <c r="S30" i="2"/>
  <c r="T30" i="2" s="1"/>
  <c r="Q30" i="2"/>
  <c r="R30" i="2" s="1"/>
  <c r="O30" i="2"/>
  <c r="P30" i="2" s="1"/>
  <c r="S29" i="2"/>
  <c r="T29" i="2" s="1"/>
  <c r="Q29" i="2"/>
  <c r="R29" i="2" s="1"/>
  <c r="O29" i="2"/>
  <c r="P29" i="2" s="1"/>
  <c r="S28" i="2"/>
  <c r="T28" i="2" s="1"/>
  <c r="Q28" i="2"/>
  <c r="R28" i="2" s="1"/>
  <c r="O28" i="2"/>
  <c r="P28" i="2" s="1"/>
  <c r="S27" i="2"/>
  <c r="T27" i="2" s="1"/>
  <c r="Q27" i="2"/>
  <c r="R27" i="2" s="1"/>
  <c r="O27" i="2"/>
  <c r="P27" i="2" s="1"/>
  <c r="S26" i="2"/>
  <c r="T26" i="2" s="1"/>
  <c r="Q26" i="2"/>
  <c r="R26" i="2" s="1"/>
  <c r="O26" i="2"/>
  <c r="P26" i="2" s="1"/>
  <c r="S25" i="2"/>
  <c r="T25" i="2" s="1"/>
  <c r="Q25" i="2"/>
  <c r="R25" i="2" s="1"/>
  <c r="O25" i="2"/>
  <c r="P25" i="2" s="1"/>
  <c r="S24" i="2"/>
  <c r="T24" i="2" s="1"/>
  <c r="Q24" i="2"/>
  <c r="R24" i="2" s="1"/>
  <c r="O24" i="2"/>
  <c r="P24" i="2" s="1"/>
  <c r="S23" i="2"/>
  <c r="T23" i="2" s="1"/>
  <c r="Q23" i="2"/>
  <c r="R23" i="2" s="1"/>
  <c r="O23" i="2"/>
  <c r="P23" i="2" s="1"/>
  <c r="S22" i="2"/>
  <c r="T22" i="2" s="1"/>
  <c r="Q22" i="2"/>
  <c r="R22" i="2" s="1"/>
  <c r="O22" i="2"/>
  <c r="P22" i="2" s="1"/>
  <c r="S21" i="2"/>
  <c r="T21" i="2" s="1"/>
  <c r="Q21" i="2"/>
  <c r="R21" i="2" s="1"/>
  <c r="O21" i="2"/>
  <c r="P21" i="2" s="1"/>
  <c r="S20" i="2"/>
  <c r="T20" i="2" s="1"/>
  <c r="Q20" i="2"/>
  <c r="R20" i="2" s="1"/>
  <c r="O20" i="2"/>
  <c r="P20" i="2" s="1"/>
  <c r="S19" i="2"/>
  <c r="T19" i="2" s="1"/>
  <c r="Q19" i="2"/>
  <c r="R19" i="2" s="1"/>
  <c r="O19" i="2"/>
  <c r="P19" i="2" s="1"/>
  <c r="S18" i="2"/>
  <c r="T18" i="2" s="1"/>
  <c r="Q18" i="2"/>
  <c r="R18" i="2" s="1"/>
  <c r="O18" i="2"/>
  <c r="P18" i="2" s="1"/>
  <c r="S17" i="2"/>
  <c r="T17" i="2" s="1"/>
  <c r="Q17" i="2"/>
  <c r="R17" i="2" s="1"/>
  <c r="O17" i="2"/>
  <c r="P17" i="2" s="1"/>
  <c r="X19" i="26"/>
  <c r="X20" i="26"/>
  <c r="X21" i="26"/>
  <c r="X22" i="26"/>
  <c r="X23" i="26"/>
  <c r="X24" i="26"/>
  <c r="X25" i="26"/>
  <c r="X26" i="26"/>
  <c r="X27" i="26"/>
  <c r="X28" i="26"/>
  <c r="X29" i="26"/>
  <c r="X30" i="26"/>
  <c r="X31" i="26"/>
  <c r="X32" i="26"/>
  <c r="X33" i="26"/>
  <c r="X34" i="26"/>
  <c r="X35" i="26"/>
  <c r="X36" i="26"/>
  <c r="X37" i="26"/>
  <c r="X38" i="26"/>
  <c r="X39" i="26"/>
  <c r="X40" i="26"/>
  <c r="X41" i="26"/>
  <c r="X42" i="26"/>
  <c r="X43" i="26"/>
  <c r="O40" i="35"/>
  <c r="P40" i="35" s="1"/>
  <c r="AS37" i="44" s="1"/>
  <c r="O41" i="35"/>
  <c r="P41" i="35" s="1"/>
  <c r="U38" i="38"/>
  <c r="V38" i="38" s="1"/>
  <c r="U39" i="38"/>
  <c r="V39" i="38" s="1"/>
  <c r="AV37" i="44" l="1"/>
  <c r="AV38" i="44"/>
  <c r="V41" i="44"/>
  <c r="Y41" i="44"/>
  <c r="J41" i="44"/>
  <c r="D41" i="44"/>
  <c r="P41" i="44"/>
  <c r="AN41" i="44"/>
  <c r="AK41" i="44"/>
  <c r="AL41" i="44"/>
  <c r="AQ41" i="44"/>
  <c r="AR41" i="44"/>
  <c r="F25" i="8"/>
  <c r="H25" i="8"/>
  <c r="K25" i="8"/>
  <c r="L25" i="8" s="1"/>
  <c r="J25" i="8"/>
  <c r="AJ15" i="33"/>
  <c r="AJ16" i="33"/>
  <c r="AJ17" i="33"/>
  <c r="AJ18" i="33"/>
  <c r="AJ19" i="33"/>
  <c r="AJ20" i="33"/>
  <c r="AJ21" i="33"/>
  <c r="AJ22" i="33"/>
  <c r="AJ23" i="33"/>
  <c r="AJ24" i="33"/>
  <c r="AJ25" i="33"/>
  <c r="AJ26" i="33"/>
  <c r="AJ27" i="33"/>
  <c r="AJ28" i="33"/>
  <c r="AJ29" i="33"/>
  <c r="AJ30" i="33"/>
  <c r="AJ31" i="33"/>
  <c r="AJ32" i="33"/>
  <c r="AJ33" i="33"/>
  <c r="AJ34" i="33"/>
  <c r="AJ35" i="33"/>
  <c r="AJ36" i="33"/>
  <c r="AJ37" i="33"/>
  <c r="AJ38" i="33"/>
  <c r="AJ39" i="33"/>
  <c r="AK39" i="33" s="1"/>
  <c r="AJ40" i="33"/>
  <c r="AK40" i="33" s="1"/>
  <c r="AJ42" i="48"/>
  <c r="AK42" i="48" s="1"/>
  <c r="AJ41" i="48"/>
  <c r="AK41" i="48" s="1"/>
  <c r="AD43" i="2"/>
  <c r="AE43" i="2" s="1"/>
  <c r="AD42" i="2"/>
  <c r="AE42" i="2" s="1"/>
  <c r="AA41" i="35"/>
  <c r="AB41" i="35" s="1"/>
  <c r="AA40" i="35"/>
  <c r="AB40" i="35" s="1"/>
  <c r="AJ39" i="49"/>
  <c r="AK39" i="49" s="1"/>
  <c r="AJ38" i="49"/>
  <c r="AK38" i="49" s="1"/>
  <c r="T41" i="44" l="1"/>
  <c r="S41" i="44"/>
  <c r="AA40" i="1"/>
  <c r="AB40" i="1" s="1"/>
  <c r="AA39" i="1"/>
  <c r="AB39" i="1" s="1"/>
  <c r="L40" i="50" l="1"/>
  <c r="M40" i="50" s="1"/>
  <c r="L39" i="50"/>
  <c r="M39" i="50" s="1"/>
  <c r="O40" i="28"/>
  <c r="P40" i="28" s="1"/>
  <c r="O39" i="28"/>
  <c r="P39" i="28" s="1"/>
  <c r="Y43" i="26" l="1"/>
  <c r="Y42" i="26"/>
  <c r="AH42" i="2" l="1"/>
  <c r="AI42" i="2" s="1"/>
  <c r="AH43" i="2"/>
  <c r="AI43" i="2" s="1"/>
  <c r="AB42" i="26"/>
  <c r="AC42" i="26" s="1"/>
  <c r="AB43" i="26"/>
  <c r="AC43" i="26" s="1"/>
  <c r="P39" i="50"/>
  <c r="Q39" i="50" s="1"/>
  <c r="P40" i="50"/>
  <c r="Q40" i="50"/>
  <c r="AE39" i="1"/>
  <c r="AF39" i="1" s="1"/>
  <c r="AN41" i="48"/>
  <c r="AO41" i="48" s="1"/>
  <c r="AN42" i="48"/>
  <c r="AO42" i="48" s="1"/>
  <c r="AL42" i="48"/>
  <c r="AM42" i="48" s="1"/>
  <c r="AL41" i="48"/>
  <c r="AM41" i="48" s="1"/>
  <c r="AL40" i="48"/>
  <c r="AM40" i="48" s="1"/>
  <c r="AL39" i="48"/>
  <c r="AM39" i="48" s="1"/>
  <c r="AL38" i="48"/>
  <c r="AM38" i="48" s="1"/>
  <c r="AL37" i="48"/>
  <c r="AM37" i="48" s="1"/>
  <c r="AL36" i="48"/>
  <c r="AM36" i="48" s="1"/>
  <c r="AL35" i="48"/>
  <c r="AM35" i="48" s="1"/>
  <c r="AL34" i="48"/>
  <c r="AM34" i="48" s="1"/>
  <c r="AL33" i="48"/>
  <c r="AM33" i="48" s="1"/>
  <c r="AL32" i="48"/>
  <c r="AM32" i="48" s="1"/>
  <c r="AL31" i="48"/>
  <c r="AM31" i="48" s="1"/>
  <c r="AL30" i="48"/>
  <c r="AM30" i="48" s="1"/>
  <c r="AL29" i="48"/>
  <c r="AM29" i="48" s="1"/>
  <c r="AL28" i="48"/>
  <c r="AM28" i="48" s="1"/>
  <c r="AL27" i="48"/>
  <c r="AM27" i="48" s="1"/>
  <c r="AL26" i="48"/>
  <c r="AM26" i="48" s="1"/>
  <c r="AL25" i="48"/>
  <c r="AM25" i="48" s="1"/>
  <c r="AL24" i="48"/>
  <c r="AM24" i="48" s="1"/>
  <c r="AL23" i="48"/>
  <c r="AM23" i="48" s="1"/>
  <c r="AL22" i="48"/>
  <c r="AM22" i="48" s="1"/>
  <c r="AL21" i="48"/>
  <c r="AM21" i="48" s="1"/>
  <c r="AL20" i="48"/>
  <c r="AM20" i="48" s="1"/>
  <c r="AL19" i="48"/>
  <c r="AM19" i="48" s="1"/>
  <c r="AL18" i="48"/>
  <c r="AM18" i="48" s="1"/>
  <c r="AL17" i="48"/>
  <c r="AM17" i="48" s="1"/>
  <c r="AL16" i="48"/>
  <c r="AM16" i="48" s="1"/>
  <c r="AN38" i="49"/>
  <c r="AO38" i="49" s="1"/>
  <c r="AL15" i="49"/>
  <c r="AM15" i="49" s="1"/>
  <c r="AL16" i="49"/>
  <c r="AM16" i="49" s="1"/>
  <c r="AL17" i="49"/>
  <c r="AM17" i="49" s="1"/>
  <c r="AL18" i="49"/>
  <c r="AM18" i="49"/>
  <c r="AL19" i="49"/>
  <c r="AM19" i="49" s="1"/>
  <c r="AL20" i="49"/>
  <c r="AM20" i="49" s="1"/>
  <c r="AL21" i="49"/>
  <c r="AM21" i="49" s="1"/>
  <c r="AL22" i="49"/>
  <c r="AM22" i="49" s="1"/>
  <c r="AL23" i="49"/>
  <c r="AM23" i="49" s="1"/>
  <c r="AL24" i="49"/>
  <c r="AM24" i="49" s="1"/>
  <c r="AL25" i="49"/>
  <c r="AM25" i="49" s="1"/>
  <c r="AL26" i="49"/>
  <c r="AM26" i="49"/>
  <c r="AL27" i="49"/>
  <c r="AM27" i="49" s="1"/>
  <c r="AL28" i="49"/>
  <c r="AM28" i="49" s="1"/>
  <c r="AL29" i="49"/>
  <c r="AM29" i="49" s="1"/>
  <c r="AL30" i="49"/>
  <c r="AM30" i="49" s="1"/>
  <c r="AL31" i="49"/>
  <c r="AM31" i="49" s="1"/>
  <c r="AL32" i="49"/>
  <c r="AM32" i="49" s="1"/>
  <c r="AL33" i="49"/>
  <c r="AM33" i="49" s="1"/>
  <c r="AL34" i="49"/>
  <c r="AM34" i="49" s="1"/>
  <c r="AL35" i="49"/>
  <c r="AM35" i="49" s="1"/>
  <c r="AL36" i="49"/>
  <c r="AM36" i="49" s="1"/>
  <c r="AL37" i="49"/>
  <c r="AM37" i="49" s="1"/>
  <c r="AL38" i="49"/>
  <c r="AM38" i="49" s="1"/>
  <c r="AL39" i="49"/>
  <c r="AM39" i="49" s="1"/>
  <c r="AL14" i="49"/>
  <c r="AM14" i="49" s="1"/>
  <c r="AL13" i="49"/>
  <c r="AM13" i="49" s="1"/>
  <c r="AN39" i="33"/>
  <c r="AO39" i="33" s="1"/>
  <c r="AL40" i="33"/>
  <c r="AM40" i="33" s="1"/>
  <c r="AL39" i="33"/>
  <c r="AM39" i="33" s="1"/>
  <c r="AL38" i="33"/>
  <c r="AM38" i="33" s="1"/>
  <c r="AL37" i="33"/>
  <c r="AM37" i="33" s="1"/>
  <c r="AL36" i="33"/>
  <c r="AM36" i="33" s="1"/>
  <c r="AL35" i="33"/>
  <c r="AM35" i="33" s="1"/>
  <c r="AL34" i="33"/>
  <c r="AM34" i="33" s="1"/>
  <c r="AL33" i="33"/>
  <c r="AM33" i="33" s="1"/>
  <c r="AL32" i="33"/>
  <c r="AM32" i="33" s="1"/>
  <c r="AL31" i="33"/>
  <c r="AM31" i="33" s="1"/>
  <c r="AL30" i="33"/>
  <c r="AM30" i="33" s="1"/>
  <c r="AL29" i="33"/>
  <c r="AM29" i="33" s="1"/>
  <c r="AL28" i="33"/>
  <c r="AM28" i="33" s="1"/>
  <c r="AL27" i="33"/>
  <c r="AM27" i="33" s="1"/>
  <c r="AL26" i="33"/>
  <c r="AM26" i="33" s="1"/>
  <c r="AL25" i="33"/>
  <c r="AM25" i="33" s="1"/>
  <c r="AL24" i="33"/>
  <c r="AM24" i="33" s="1"/>
  <c r="AL23" i="33"/>
  <c r="AM23" i="33" s="1"/>
  <c r="AL22" i="33"/>
  <c r="AM22" i="33" s="1"/>
  <c r="AL21" i="33"/>
  <c r="AM21" i="33" s="1"/>
  <c r="AL20" i="33"/>
  <c r="AM20" i="33" s="1"/>
  <c r="AL19" i="33"/>
  <c r="AM19" i="33" s="1"/>
  <c r="AL18" i="33"/>
  <c r="AM18" i="33" s="1"/>
  <c r="AL17" i="33"/>
  <c r="AM17" i="33" s="1"/>
  <c r="AL16" i="33"/>
  <c r="AM16" i="33" s="1"/>
  <c r="AL15" i="33"/>
  <c r="AM15" i="33" s="1"/>
  <c r="AL14" i="33"/>
  <c r="AM14" i="33" s="1"/>
  <c r="T45" i="33"/>
  <c r="S45" i="33"/>
  <c r="AK51" i="33" s="1"/>
  <c r="D26" i="51" s="1"/>
  <c r="R45" i="33"/>
  <c r="AA51" i="33" s="1"/>
  <c r="T44" i="33"/>
  <c r="S44" i="33"/>
  <c r="R44" i="33"/>
  <c r="AM51" i="33"/>
  <c r="AO51" i="33"/>
  <c r="G26" i="51" s="1"/>
  <c r="C57" i="33"/>
  <c r="AQ51" i="33"/>
  <c r="I26" i="51" s="1"/>
  <c r="N51" i="33"/>
  <c r="I24" i="51" s="1"/>
  <c r="M52" i="48"/>
  <c r="Q52" i="48"/>
  <c r="I22" i="51" s="1"/>
  <c r="AC16" i="1"/>
  <c r="AD16" i="1" s="1"/>
  <c r="AC17" i="1"/>
  <c r="AD17" i="1" s="1"/>
  <c r="AC18" i="1"/>
  <c r="AD18" i="1" s="1"/>
  <c r="AC19" i="1"/>
  <c r="AD19" i="1" s="1"/>
  <c r="AC20" i="1"/>
  <c r="AD20" i="1" s="1"/>
  <c r="AC21" i="1"/>
  <c r="AD21" i="1" s="1"/>
  <c r="AC22" i="1"/>
  <c r="AD22" i="1" s="1"/>
  <c r="AC23" i="1"/>
  <c r="AD23" i="1" s="1"/>
  <c r="AC24" i="1"/>
  <c r="AD24" i="1" s="1"/>
  <c r="AC25" i="1"/>
  <c r="AD25" i="1" s="1"/>
  <c r="AC26" i="1"/>
  <c r="AD26" i="1" s="1"/>
  <c r="AC27" i="1"/>
  <c r="AD27" i="1" s="1"/>
  <c r="AC28" i="1"/>
  <c r="AD28" i="1" s="1"/>
  <c r="AC29" i="1"/>
  <c r="AD29" i="1" s="1"/>
  <c r="AC30" i="1"/>
  <c r="AD30" i="1" s="1"/>
  <c r="AC31" i="1"/>
  <c r="AD31" i="1"/>
  <c r="AC32" i="1"/>
  <c r="AD32" i="1" s="1"/>
  <c r="AC33" i="1"/>
  <c r="AD33" i="1" s="1"/>
  <c r="AC34" i="1"/>
  <c r="AD34" i="1" s="1"/>
  <c r="AC35" i="1"/>
  <c r="AD35" i="1" s="1"/>
  <c r="AC36" i="1"/>
  <c r="AD36" i="1" s="1"/>
  <c r="AC37" i="1"/>
  <c r="AD37" i="1" s="1"/>
  <c r="AC38" i="1"/>
  <c r="AD38" i="1" s="1"/>
  <c r="AC39" i="1"/>
  <c r="AD39" i="1"/>
  <c r="AC40" i="1"/>
  <c r="AD40" i="1" s="1"/>
  <c r="AC15" i="1"/>
  <c r="AD15" i="1" s="1"/>
  <c r="AC14" i="1"/>
  <c r="AD14" i="1" s="1"/>
  <c r="N40" i="50"/>
  <c r="O40" i="50" s="1"/>
  <c r="N39" i="50"/>
  <c r="O39" i="50" s="1"/>
  <c r="N38" i="50"/>
  <c r="O38" i="50" s="1"/>
  <c r="N37" i="50"/>
  <c r="O37" i="50" s="1"/>
  <c r="N36" i="50"/>
  <c r="O36" i="50" s="1"/>
  <c r="N35" i="50"/>
  <c r="O35" i="50" s="1"/>
  <c r="N34" i="50"/>
  <c r="O34" i="50" s="1"/>
  <c r="N33" i="50"/>
  <c r="O33" i="50" s="1"/>
  <c r="N32" i="50"/>
  <c r="O32" i="50" s="1"/>
  <c r="N31" i="50"/>
  <c r="O31" i="50" s="1"/>
  <c r="N30" i="50"/>
  <c r="O30" i="50" s="1"/>
  <c r="N29" i="50"/>
  <c r="O29" i="50" s="1"/>
  <c r="N28" i="50"/>
  <c r="O28" i="50" s="1"/>
  <c r="N27" i="50"/>
  <c r="O27" i="50" s="1"/>
  <c r="N26" i="50"/>
  <c r="O26" i="50" s="1"/>
  <c r="N25" i="50"/>
  <c r="O25" i="50" s="1"/>
  <c r="N24" i="50"/>
  <c r="O24" i="50" s="1"/>
  <c r="N23" i="50"/>
  <c r="O23" i="50" s="1"/>
  <c r="N22" i="50"/>
  <c r="O22" i="50" s="1"/>
  <c r="N21" i="50"/>
  <c r="O21" i="50" s="1"/>
  <c r="N20" i="50"/>
  <c r="O20" i="50" s="1"/>
  <c r="N19" i="50"/>
  <c r="O19" i="50" s="1"/>
  <c r="N18" i="50"/>
  <c r="O18" i="50" s="1"/>
  <c r="N17" i="50"/>
  <c r="O17" i="50" s="1"/>
  <c r="N16" i="50"/>
  <c r="O16" i="50" s="1"/>
  <c r="N15" i="50"/>
  <c r="O15" i="50" s="1"/>
  <c r="N14" i="50"/>
  <c r="O14" i="50" s="1"/>
  <c r="AC41" i="35"/>
  <c r="AD41" i="35" s="1"/>
  <c r="AC40" i="35"/>
  <c r="AD40" i="35" s="1"/>
  <c r="AC39" i="35"/>
  <c r="AD39" i="35" s="1"/>
  <c r="AC38" i="35"/>
  <c r="AD38" i="35" s="1"/>
  <c r="AC37" i="35"/>
  <c r="AD37" i="35" s="1"/>
  <c r="AC36" i="35"/>
  <c r="AD36" i="35" s="1"/>
  <c r="AC35" i="35"/>
  <c r="AD35" i="35" s="1"/>
  <c r="AC34" i="35"/>
  <c r="AD34" i="35" s="1"/>
  <c r="AC33" i="35"/>
  <c r="AD33" i="35" s="1"/>
  <c r="AC32" i="35"/>
  <c r="AD32" i="35" s="1"/>
  <c r="AC31" i="35"/>
  <c r="AD31" i="35" s="1"/>
  <c r="AC30" i="35"/>
  <c r="AD30" i="35" s="1"/>
  <c r="AC29" i="35"/>
  <c r="AD29" i="35" s="1"/>
  <c r="AC28" i="35"/>
  <c r="AD28" i="35" s="1"/>
  <c r="AC27" i="35"/>
  <c r="AD27" i="35" s="1"/>
  <c r="AC26" i="35"/>
  <c r="AD26" i="35" s="1"/>
  <c r="AC25" i="35"/>
  <c r="AD25" i="35" s="1"/>
  <c r="AC24" i="35"/>
  <c r="AD24" i="35" s="1"/>
  <c r="AC23" i="35"/>
  <c r="AD23" i="35" s="1"/>
  <c r="AC22" i="35"/>
  <c r="AD22" i="35" s="1"/>
  <c r="AC21" i="35"/>
  <c r="AD21" i="35" s="1"/>
  <c r="AC20" i="35"/>
  <c r="AD20" i="35" s="1"/>
  <c r="AC19" i="35"/>
  <c r="AD19" i="35" s="1"/>
  <c r="AC18" i="35"/>
  <c r="AD18" i="35" s="1"/>
  <c r="AC17" i="35"/>
  <c r="AD17" i="35" s="1"/>
  <c r="AC16" i="35"/>
  <c r="AD16" i="35" s="1"/>
  <c r="AC15" i="35"/>
  <c r="AD15" i="35" s="1"/>
  <c r="AE40" i="35"/>
  <c r="AF40" i="35" s="1"/>
  <c r="S40" i="35"/>
  <c r="T40" i="35" s="1"/>
  <c r="AU37" i="44" s="1"/>
  <c r="AX37" i="44" s="1"/>
  <c r="S41" i="35"/>
  <c r="T41" i="35" s="1"/>
  <c r="AU38" i="44" s="1"/>
  <c r="AX38" i="44" s="1"/>
  <c r="Y38" i="38"/>
  <c r="Z38" i="38" s="1"/>
  <c r="W39" i="38"/>
  <c r="X39" i="38" s="1"/>
  <c r="W38" i="38"/>
  <c r="X38" i="38" s="1"/>
  <c r="W37" i="38"/>
  <c r="X37" i="38" s="1"/>
  <c r="W36" i="38"/>
  <c r="X36" i="38" s="1"/>
  <c r="W35" i="38"/>
  <c r="X35" i="38" s="1"/>
  <c r="W34" i="38"/>
  <c r="X34" i="38" s="1"/>
  <c r="W33" i="38"/>
  <c r="X33" i="38" s="1"/>
  <c r="W32" i="38"/>
  <c r="X32" i="38" s="1"/>
  <c r="W31" i="38"/>
  <c r="X31" i="38" s="1"/>
  <c r="W30" i="38"/>
  <c r="X30" i="38" s="1"/>
  <c r="W29" i="38"/>
  <c r="X29" i="38" s="1"/>
  <c r="W28" i="38"/>
  <c r="X28" i="38" s="1"/>
  <c r="W27" i="38"/>
  <c r="X27" i="38" s="1"/>
  <c r="W26" i="38"/>
  <c r="X26" i="38" s="1"/>
  <c r="W25" i="38"/>
  <c r="X25" i="38" s="1"/>
  <c r="W24" i="38"/>
  <c r="X24" i="38" s="1"/>
  <c r="W23" i="38"/>
  <c r="X23" i="38" s="1"/>
  <c r="W22" i="38"/>
  <c r="X22" i="38" s="1"/>
  <c r="W21" i="38"/>
  <c r="X21" i="38" s="1"/>
  <c r="W20" i="38"/>
  <c r="X20" i="38" s="1"/>
  <c r="W19" i="38"/>
  <c r="X19" i="38" s="1"/>
  <c r="W18" i="38"/>
  <c r="X18" i="38" s="1"/>
  <c r="W17" i="38"/>
  <c r="X17" i="38" s="1"/>
  <c r="W16" i="38"/>
  <c r="X16" i="38" s="1"/>
  <c r="W15" i="38"/>
  <c r="X15" i="38" s="1"/>
  <c r="W14" i="38"/>
  <c r="X14" i="38" s="1"/>
  <c r="W13" i="38"/>
  <c r="X13" i="38" s="1"/>
  <c r="Q40" i="28"/>
  <c r="R40" i="28" s="1"/>
  <c r="Q39" i="28"/>
  <c r="R39" i="28" s="1"/>
  <c r="Q38" i="28"/>
  <c r="R38" i="28" s="1"/>
  <c r="Q37" i="28"/>
  <c r="R37" i="28" s="1"/>
  <c r="Q36" i="28"/>
  <c r="R36" i="28" s="1"/>
  <c r="Q35" i="28"/>
  <c r="R35" i="28" s="1"/>
  <c r="Q34" i="28"/>
  <c r="R34" i="28" s="1"/>
  <c r="Q33" i="28"/>
  <c r="R33" i="28" s="1"/>
  <c r="Q32" i="28"/>
  <c r="R32" i="28" s="1"/>
  <c r="Q31" i="28"/>
  <c r="R31" i="28" s="1"/>
  <c r="Q30" i="28"/>
  <c r="R30" i="28" s="1"/>
  <c r="Q29" i="28"/>
  <c r="R29" i="28" s="1"/>
  <c r="Q28" i="28"/>
  <c r="R28" i="28" s="1"/>
  <c r="Q27" i="28"/>
  <c r="R27" i="28" s="1"/>
  <c r="Q26" i="28"/>
  <c r="R26" i="28" s="1"/>
  <c r="Q25" i="28"/>
  <c r="R25" i="28" s="1"/>
  <c r="Q24" i="28"/>
  <c r="R24" i="28" s="1"/>
  <c r="Q23" i="28"/>
  <c r="R23" i="28" s="1"/>
  <c r="Q22" i="28"/>
  <c r="R22" i="28" s="1"/>
  <c r="Q21" i="28"/>
  <c r="R21" i="28" s="1"/>
  <c r="Q20" i="28"/>
  <c r="R20" i="28" s="1"/>
  <c r="Q19" i="28"/>
  <c r="R19" i="28" s="1"/>
  <c r="Q18" i="28"/>
  <c r="R18" i="28" s="1"/>
  <c r="Q17" i="28"/>
  <c r="R17" i="28" s="1"/>
  <c r="Q16" i="28"/>
  <c r="R16" i="28" s="1"/>
  <c r="Q15" i="28"/>
  <c r="R15" i="28" s="1"/>
  <c r="Q14" i="28"/>
  <c r="R14" i="28" s="1"/>
  <c r="Z43" i="26"/>
  <c r="AA43" i="26" s="1"/>
  <c r="Z42" i="26"/>
  <c r="AA42" i="26" s="1"/>
  <c r="Z41" i="26"/>
  <c r="AA41" i="26" s="1"/>
  <c r="Z40" i="26"/>
  <c r="AA40" i="26" s="1"/>
  <c r="Z39" i="26"/>
  <c r="AA39" i="26" s="1"/>
  <c r="Z38" i="26"/>
  <c r="AA38" i="26" s="1"/>
  <c r="Z37" i="26"/>
  <c r="AA37" i="26" s="1"/>
  <c r="Z36" i="26"/>
  <c r="AA36" i="26" s="1"/>
  <c r="Z35" i="26"/>
  <c r="AA35" i="26" s="1"/>
  <c r="Z34" i="26"/>
  <c r="AA34" i="26" s="1"/>
  <c r="Z33" i="26"/>
  <c r="AA33" i="26" s="1"/>
  <c r="Z32" i="26"/>
  <c r="AA32" i="26" s="1"/>
  <c r="Z31" i="26"/>
  <c r="AA31" i="26" s="1"/>
  <c r="Z30" i="26"/>
  <c r="AA30" i="26" s="1"/>
  <c r="Z29" i="26"/>
  <c r="AA29" i="26" s="1"/>
  <c r="Z28" i="26"/>
  <c r="AA28" i="26" s="1"/>
  <c r="Z27" i="26"/>
  <c r="AA27" i="26" s="1"/>
  <c r="Z26" i="26"/>
  <c r="AA26" i="26" s="1"/>
  <c r="Z25" i="26"/>
  <c r="AA25" i="26" s="1"/>
  <c r="Z24" i="26"/>
  <c r="AA24" i="26" s="1"/>
  <c r="Z23" i="26"/>
  <c r="AA23" i="26" s="1"/>
  <c r="Z22" i="26"/>
  <c r="AA22" i="26" s="1"/>
  <c r="Z21" i="26"/>
  <c r="AA21" i="26" s="1"/>
  <c r="Z20" i="26"/>
  <c r="AA20" i="26" s="1"/>
  <c r="Z19" i="26"/>
  <c r="AA19" i="26" s="1"/>
  <c r="Z18" i="26"/>
  <c r="AA18" i="26" s="1"/>
  <c r="Z17" i="26"/>
  <c r="AA17" i="26" s="1"/>
  <c r="Q15" i="35"/>
  <c r="R15" i="35" s="1"/>
  <c r="AT12" i="44" s="1"/>
  <c r="Q16" i="35"/>
  <c r="R16" i="35" s="1"/>
  <c r="AT13" i="44" s="1"/>
  <c r="AW13" i="44" s="1"/>
  <c r="Q17" i="35"/>
  <c r="R17" i="35" s="1"/>
  <c r="AT14" i="44" s="1"/>
  <c r="AW14" i="44" s="1"/>
  <c r="Q18" i="35"/>
  <c r="R18" i="35" s="1"/>
  <c r="AT15" i="44" s="1"/>
  <c r="AW15" i="44" s="1"/>
  <c r="Q19" i="35"/>
  <c r="R19" i="35" s="1"/>
  <c r="AT16" i="44" s="1"/>
  <c r="AW16" i="44" s="1"/>
  <c r="Q20" i="35"/>
  <c r="R20" i="35" s="1"/>
  <c r="AT17" i="44" s="1"/>
  <c r="AW17" i="44" s="1"/>
  <c r="Q21" i="35"/>
  <c r="R21" i="35" s="1"/>
  <c r="AT18" i="44" s="1"/>
  <c r="AW18" i="44" s="1"/>
  <c r="Q22" i="35"/>
  <c r="R22" i="35" s="1"/>
  <c r="AT19" i="44" s="1"/>
  <c r="AW19" i="44" s="1"/>
  <c r="Q23" i="35"/>
  <c r="R23" i="35" s="1"/>
  <c r="AT20" i="44" s="1"/>
  <c r="AW20" i="44" s="1"/>
  <c r="Q24" i="35"/>
  <c r="R24" i="35" s="1"/>
  <c r="AT21" i="44" s="1"/>
  <c r="AW21" i="44" s="1"/>
  <c r="Q25" i="35"/>
  <c r="R25" i="35" s="1"/>
  <c r="AT22" i="44" s="1"/>
  <c r="AW22" i="44" s="1"/>
  <c r="Q26" i="35"/>
  <c r="R26" i="35" s="1"/>
  <c r="AT23" i="44" s="1"/>
  <c r="AW23" i="44" s="1"/>
  <c r="Q27" i="35"/>
  <c r="R27" i="35" s="1"/>
  <c r="AT24" i="44" s="1"/>
  <c r="AW24" i="44" s="1"/>
  <c r="Q28" i="35"/>
  <c r="R28" i="35" s="1"/>
  <c r="AT25" i="44" s="1"/>
  <c r="AW25" i="44" s="1"/>
  <c r="Q29" i="35"/>
  <c r="R29" i="35" s="1"/>
  <c r="AT26" i="44" s="1"/>
  <c r="AW26" i="44" s="1"/>
  <c r="Q30" i="35"/>
  <c r="R30" i="35" s="1"/>
  <c r="AT27" i="44" s="1"/>
  <c r="AW27" i="44" s="1"/>
  <c r="Q31" i="35"/>
  <c r="R31" i="35" s="1"/>
  <c r="AT28" i="44" s="1"/>
  <c r="AW28" i="44" s="1"/>
  <c r="Q32" i="35"/>
  <c r="R32" i="35" s="1"/>
  <c r="AT29" i="44" s="1"/>
  <c r="AW29" i="44" s="1"/>
  <c r="Q33" i="35"/>
  <c r="R33" i="35" s="1"/>
  <c r="AT30" i="44" s="1"/>
  <c r="AW30" i="44" s="1"/>
  <c r="Q34" i="35"/>
  <c r="R34" i="35" s="1"/>
  <c r="AT31" i="44" s="1"/>
  <c r="AW31" i="44" s="1"/>
  <c r="Q35" i="35"/>
  <c r="R35" i="35" s="1"/>
  <c r="AT32" i="44" s="1"/>
  <c r="AW32" i="44" s="1"/>
  <c r="Q36" i="35"/>
  <c r="R36" i="35" s="1"/>
  <c r="AT33" i="44" s="1"/>
  <c r="AW33" i="44" s="1"/>
  <c r="Q37" i="35"/>
  <c r="R37" i="35" s="1"/>
  <c r="AT34" i="44" s="1"/>
  <c r="AW34" i="44" s="1"/>
  <c r="Q38" i="35"/>
  <c r="R38" i="35" s="1"/>
  <c r="AT35" i="44" s="1"/>
  <c r="AW35" i="44" s="1"/>
  <c r="Q39" i="35"/>
  <c r="R39" i="35" s="1"/>
  <c r="AT36" i="44" s="1"/>
  <c r="AW36" i="44" s="1"/>
  <c r="Q40" i="35"/>
  <c r="R40" i="35" s="1"/>
  <c r="AT37" i="44" s="1"/>
  <c r="AW37" i="44" s="1"/>
  <c r="Q41" i="35"/>
  <c r="R41" i="35" s="1"/>
  <c r="AT38" i="44" s="1"/>
  <c r="AW38" i="44" s="1"/>
  <c r="AF43" i="2"/>
  <c r="AG43" i="2" s="1"/>
  <c r="AF42" i="2"/>
  <c r="AG42" i="2" s="1"/>
  <c r="AF41" i="2"/>
  <c r="AG41" i="2" s="1"/>
  <c r="AF40" i="2"/>
  <c r="AG40" i="2" s="1"/>
  <c r="AF39" i="2"/>
  <c r="AG39" i="2" s="1"/>
  <c r="AF38" i="2"/>
  <c r="AG38" i="2" s="1"/>
  <c r="AF37" i="2"/>
  <c r="AG37" i="2" s="1"/>
  <c r="AF36" i="2"/>
  <c r="AG36" i="2" s="1"/>
  <c r="AF35" i="2"/>
  <c r="AG35" i="2" s="1"/>
  <c r="AF34" i="2"/>
  <c r="AG34" i="2" s="1"/>
  <c r="AF33" i="2"/>
  <c r="AG33" i="2" s="1"/>
  <c r="AF32" i="2"/>
  <c r="AG32" i="2" s="1"/>
  <c r="AF31" i="2"/>
  <c r="AG31" i="2" s="1"/>
  <c r="AF30" i="2"/>
  <c r="AG30" i="2" s="1"/>
  <c r="AF29" i="2"/>
  <c r="AG29" i="2" s="1"/>
  <c r="AF28" i="2"/>
  <c r="AG28" i="2" s="1"/>
  <c r="AF27" i="2"/>
  <c r="AG27" i="2" s="1"/>
  <c r="AF26" i="2"/>
  <c r="AG26" i="2" s="1"/>
  <c r="AF25" i="2"/>
  <c r="AG25" i="2" s="1"/>
  <c r="AF24" i="2"/>
  <c r="AG24" i="2" s="1"/>
  <c r="AF23" i="2"/>
  <c r="AG23" i="2" s="1"/>
  <c r="AF22" i="2"/>
  <c r="AG22" i="2" s="1"/>
  <c r="AF21" i="2"/>
  <c r="AG21" i="2" s="1"/>
  <c r="AF20" i="2"/>
  <c r="AG20" i="2" s="1"/>
  <c r="AF19" i="2"/>
  <c r="AG19" i="2" s="1"/>
  <c r="AF18" i="2"/>
  <c r="AG18" i="2" s="1"/>
  <c r="AF17" i="2"/>
  <c r="AG17" i="2" s="1"/>
  <c r="O55" i="2"/>
  <c r="G16" i="51" s="1"/>
  <c r="AC48" i="2"/>
  <c r="AB48" i="2"/>
  <c r="AA48" i="2"/>
  <c r="Z48" i="2"/>
  <c r="Y48" i="2"/>
  <c r="X48" i="2"/>
  <c r="AC47" i="2"/>
  <c r="AB47" i="2"/>
  <c r="AA47" i="2"/>
  <c r="Z47" i="2"/>
  <c r="Y47" i="2"/>
  <c r="X47" i="2"/>
  <c r="W48" i="2"/>
  <c r="V48" i="2"/>
  <c r="K62" i="2" s="1"/>
  <c r="D17" i="51" s="1"/>
  <c r="U48" i="2"/>
  <c r="W47" i="2"/>
  <c r="V47" i="2"/>
  <c r="AF47" i="2" s="1"/>
  <c r="U47" i="2"/>
  <c r="K45" i="50"/>
  <c r="J45" i="50"/>
  <c r="I45" i="50"/>
  <c r="H45" i="50"/>
  <c r="G45" i="50"/>
  <c r="F45" i="50"/>
  <c r="K44" i="50"/>
  <c r="J44" i="50"/>
  <c r="I44" i="50"/>
  <c r="H44" i="50"/>
  <c r="G44" i="50"/>
  <c r="F44" i="50"/>
  <c r="E45" i="50"/>
  <c r="D45" i="50"/>
  <c r="K51" i="50" s="1"/>
  <c r="D27" i="51" s="1"/>
  <c r="C45" i="50"/>
  <c r="E44" i="50"/>
  <c r="D44" i="50"/>
  <c r="C44" i="50"/>
  <c r="AI47" i="48"/>
  <c r="AH47" i="48"/>
  <c r="AG47" i="48"/>
  <c r="AF47" i="48"/>
  <c r="AE47" i="48"/>
  <c r="AD47" i="48"/>
  <c r="AI46" i="48"/>
  <c r="AH46" i="48"/>
  <c r="AG46" i="48"/>
  <c r="AF46" i="48"/>
  <c r="AE46" i="48"/>
  <c r="AD46" i="48"/>
  <c r="AC47" i="48"/>
  <c r="AB47" i="48"/>
  <c r="AA47" i="48"/>
  <c r="AC46" i="48"/>
  <c r="AB46" i="48"/>
  <c r="AA46" i="48"/>
  <c r="K45" i="33"/>
  <c r="J45" i="33"/>
  <c r="I45" i="33"/>
  <c r="H45" i="33"/>
  <c r="G45" i="33"/>
  <c r="F45" i="33"/>
  <c r="K44" i="33"/>
  <c r="J44" i="33"/>
  <c r="I44" i="33"/>
  <c r="H44" i="33"/>
  <c r="G44" i="33"/>
  <c r="F44" i="33"/>
  <c r="E45" i="33"/>
  <c r="D45" i="33"/>
  <c r="C45" i="33"/>
  <c r="E44" i="33"/>
  <c r="D44" i="33"/>
  <c r="N44" i="33" s="1"/>
  <c r="C44" i="33"/>
  <c r="AI45" i="33"/>
  <c r="AH45" i="33"/>
  <c r="AG45" i="33"/>
  <c r="AF45" i="33"/>
  <c r="AE45" i="33"/>
  <c r="AD45" i="33"/>
  <c r="AI44" i="33"/>
  <c r="AH44" i="33"/>
  <c r="AG44" i="33"/>
  <c r="AF44" i="33"/>
  <c r="AE44" i="33"/>
  <c r="AD44" i="33"/>
  <c r="AC45" i="33"/>
  <c r="AB45" i="33"/>
  <c r="AA45" i="33"/>
  <c r="AC44" i="33"/>
  <c r="AB44" i="33"/>
  <c r="AA44" i="33"/>
  <c r="Z46" i="35"/>
  <c r="Y46" i="35"/>
  <c r="X46" i="35"/>
  <c r="W46" i="35"/>
  <c r="V46" i="35"/>
  <c r="U46" i="35"/>
  <c r="Z45" i="35"/>
  <c r="Y45" i="35"/>
  <c r="X45" i="35"/>
  <c r="W45" i="35"/>
  <c r="V45" i="35"/>
  <c r="AC45" i="35" s="1"/>
  <c r="U45" i="35"/>
  <c r="N46" i="35"/>
  <c r="M46" i="35"/>
  <c r="L46" i="35"/>
  <c r="K46" i="35"/>
  <c r="J46" i="35"/>
  <c r="I46" i="35"/>
  <c r="H46" i="35"/>
  <c r="G46" i="35"/>
  <c r="F46" i="35"/>
  <c r="E46" i="35"/>
  <c r="D46" i="35"/>
  <c r="C46" i="35"/>
  <c r="N45" i="35"/>
  <c r="M45" i="35"/>
  <c r="L45" i="35"/>
  <c r="K45" i="35"/>
  <c r="J45" i="35"/>
  <c r="I45" i="35"/>
  <c r="H45" i="35"/>
  <c r="G45" i="35"/>
  <c r="F45" i="35"/>
  <c r="E45" i="35"/>
  <c r="D45" i="35"/>
  <c r="C45" i="35"/>
  <c r="T44" i="38"/>
  <c r="S44" i="38"/>
  <c r="R44" i="38"/>
  <c r="Q44" i="38"/>
  <c r="P44" i="38"/>
  <c r="O44" i="38"/>
  <c r="N44" i="38"/>
  <c r="M44" i="38"/>
  <c r="L44" i="38"/>
  <c r="K44" i="38"/>
  <c r="J44" i="38"/>
  <c r="I44" i="38"/>
  <c r="T43" i="38"/>
  <c r="S43" i="38"/>
  <c r="R43" i="38"/>
  <c r="Q43" i="38"/>
  <c r="P43" i="38"/>
  <c r="O43" i="38"/>
  <c r="N43" i="38"/>
  <c r="M43" i="38"/>
  <c r="L43" i="38"/>
  <c r="K43" i="38"/>
  <c r="J43" i="38"/>
  <c r="I43" i="38"/>
  <c r="H44" i="38"/>
  <c r="G44" i="38"/>
  <c r="F44" i="38"/>
  <c r="E44" i="38"/>
  <c r="D44" i="38"/>
  <c r="C44" i="38"/>
  <c r="H43" i="38"/>
  <c r="G43" i="38"/>
  <c r="F43" i="38"/>
  <c r="E43" i="38"/>
  <c r="D43" i="38"/>
  <c r="C43" i="38"/>
  <c r="AI44" i="49"/>
  <c r="AH44" i="49"/>
  <c r="AG44" i="49"/>
  <c r="AF44" i="49"/>
  <c r="AE44" i="49"/>
  <c r="AD44" i="49"/>
  <c r="AC44" i="49"/>
  <c r="AB44" i="49"/>
  <c r="AA44" i="49"/>
  <c r="Z44" i="49"/>
  <c r="Y44" i="49"/>
  <c r="X44" i="49"/>
  <c r="AI43" i="49"/>
  <c r="AH43" i="49"/>
  <c r="AG43" i="49"/>
  <c r="AF43" i="49"/>
  <c r="AE43" i="49"/>
  <c r="AD43" i="49"/>
  <c r="AC43" i="49"/>
  <c r="AB43" i="49"/>
  <c r="AA43" i="49"/>
  <c r="Z43" i="49"/>
  <c r="Y43" i="49"/>
  <c r="X43" i="49"/>
  <c r="W44" i="49"/>
  <c r="V44" i="49"/>
  <c r="U44" i="49"/>
  <c r="T44" i="49"/>
  <c r="S44" i="49"/>
  <c r="R44" i="49"/>
  <c r="Q44" i="49"/>
  <c r="P44" i="49"/>
  <c r="O44" i="49"/>
  <c r="W43" i="49"/>
  <c r="V43" i="49"/>
  <c r="U43" i="49"/>
  <c r="T43" i="49"/>
  <c r="S43" i="49"/>
  <c r="R43" i="49"/>
  <c r="Q43" i="49"/>
  <c r="P43" i="49"/>
  <c r="O43" i="49"/>
  <c r="N44" i="49"/>
  <c r="M44" i="49"/>
  <c r="L44" i="49"/>
  <c r="K44" i="49"/>
  <c r="J44" i="49"/>
  <c r="I44" i="49"/>
  <c r="H44" i="49"/>
  <c r="G44" i="49"/>
  <c r="F44" i="49"/>
  <c r="E44" i="49"/>
  <c r="D44" i="49"/>
  <c r="C44" i="49"/>
  <c r="N43" i="49"/>
  <c r="M43" i="49"/>
  <c r="L43" i="49"/>
  <c r="K43" i="49"/>
  <c r="J43" i="49"/>
  <c r="I43" i="49"/>
  <c r="H43" i="49"/>
  <c r="G43" i="49"/>
  <c r="F43" i="49"/>
  <c r="E43" i="49"/>
  <c r="D43" i="49"/>
  <c r="C43" i="49"/>
  <c r="T47" i="48"/>
  <c r="S47" i="48"/>
  <c r="R47" i="48"/>
  <c r="Q47" i="48"/>
  <c r="P47" i="48"/>
  <c r="O47" i="48"/>
  <c r="N47" i="48"/>
  <c r="M47" i="48"/>
  <c r="L47" i="48"/>
  <c r="K47" i="48"/>
  <c r="J47" i="48"/>
  <c r="I47" i="48"/>
  <c r="T46" i="48"/>
  <c r="S46" i="48"/>
  <c r="R46" i="48"/>
  <c r="Q46" i="48"/>
  <c r="P46" i="48"/>
  <c r="O46" i="48"/>
  <c r="N46" i="48"/>
  <c r="M46" i="48"/>
  <c r="L46" i="48"/>
  <c r="K46" i="48"/>
  <c r="J46" i="48"/>
  <c r="I46" i="48"/>
  <c r="H47" i="48"/>
  <c r="G47" i="48"/>
  <c r="F47" i="48"/>
  <c r="E47" i="48"/>
  <c r="D47" i="48"/>
  <c r="C47" i="48"/>
  <c r="H46" i="48"/>
  <c r="G46" i="48"/>
  <c r="F46" i="48"/>
  <c r="E46" i="48"/>
  <c r="D46" i="48"/>
  <c r="C46" i="48"/>
  <c r="Z45" i="1"/>
  <c r="Y45" i="1"/>
  <c r="X45" i="1"/>
  <c r="W45" i="1"/>
  <c r="V45" i="1"/>
  <c r="U45" i="1"/>
  <c r="T45" i="1"/>
  <c r="S45" i="1"/>
  <c r="R45" i="1"/>
  <c r="Q45" i="1"/>
  <c r="P45" i="1"/>
  <c r="O45" i="1"/>
  <c r="Z44" i="1"/>
  <c r="Y44" i="1"/>
  <c r="X44" i="1"/>
  <c r="W44" i="1"/>
  <c r="V44" i="1"/>
  <c r="U44" i="1"/>
  <c r="T44" i="1"/>
  <c r="S44" i="1"/>
  <c r="R44" i="1"/>
  <c r="Q44" i="1"/>
  <c r="P44" i="1"/>
  <c r="O44" i="1"/>
  <c r="N45" i="1"/>
  <c r="M45" i="1"/>
  <c r="L45" i="1"/>
  <c r="K45" i="1"/>
  <c r="J45" i="1"/>
  <c r="I45" i="1"/>
  <c r="H45" i="1"/>
  <c r="G45" i="1"/>
  <c r="F45" i="1"/>
  <c r="E45" i="1"/>
  <c r="D45" i="1"/>
  <c r="C45" i="1"/>
  <c r="N44" i="1"/>
  <c r="M44" i="1"/>
  <c r="L44" i="1"/>
  <c r="K44" i="1"/>
  <c r="J44" i="1"/>
  <c r="I44" i="1"/>
  <c r="H44" i="1"/>
  <c r="G44" i="1"/>
  <c r="F44" i="1"/>
  <c r="E44" i="1"/>
  <c r="D44" i="1"/>
  <c r="C44" i="1"/>
  <c r="N45" i="28"/>
  <c r="M45" i="28"/>
  <c r="L45" i="28"/>
  <c r="K45" i="28"/>
  <c r="J45" i="28"/>
  <c r="I45" i="28"/>
  <c r="H45" i="28"/>
  <c r="G45" i="28"/>
  <c r="F45" i="28"/>
  <c r="E45" i="28"/>
  <c r="D45" i="28"/>
  <c r="C45" i="28"/>
  <c r="N44" i="28"/>
  <c r="M44" i="28"/>
  <c r="L44" i="28"/>
  <c r="K44" i="28"/>
  <c r="J44" i="28"/>
  <c r="I44" i="28"/>
  <c r="H44" i="28"/>
  <c r="G44" i="28"/>
  <c r="F44" i="28"/>
  <c r="E44" i="28"/>
  <c r="D44" i="28"/>
  <c r="C44" i="28"/>
  <c r="W48" i="26"/>
  <c r="V48" i="26"/>
  <c r="U48" i="26"/>
  <c r="T48" i="26"/>
  <c r="S48" i="26"/>
  <c r="R48" i="26"/>
  <c r="Q48" i="26"/>
  <c r="P48" i="26"/>
  <c r="O48" i="26"/>
  <c r="N48" i="26"/>
  <c r="M48" i="26"/>
  <c r="L48" i="26"/>
  <c r="W47" i="26"/>
  <c r="V47" i="26"/>
  <c r="U47" i="26"/>
  <c r="T47" i="26"/>
  <c r="S47" i="26"/>
  <c r="R47" i="26"/>
  <c r="Q47" i="26"/>
  <c r="P47" i="26"/>
  <c r="O47" i="26"/>
  <c r="N47" i="26"/>
  <c r="M47" i="26"/>
  <c r="L47" i="26"/>
  <c r="K48" i="26"/>
  <c r="J48" i="26"/>
  <c r="I48" i="26"/>
  <c r="H48" i="26"/>
  <c r="G48" i="26"/>
  <c r="F48" i="26"/>
  <c r="E48" i="26"/>
  <c r="D48" i="26"/>
  <c r="C48" i="26"/>
  <c r="K47" i="26"/>
  <c r="J47" i="26"/>
  <c r="I47" i="26"/>
  <c r="H47" i="26"/>
  <c r="G47" i="26"/>
  <c r="F47" i="26"/>
  <c r="E47" i="26"/>
  <c r="D47" i="26"/>
  <c r="C47" i="26"/>
  <c r="N48" i="2"/>
  <c r="M48" i="2"/>
  <c r="L48" i="2"/>
  <c r="K48" i="2"/>
  <c r="J48" i="2"/>
  <c r="I48" i="2"/>
  <c r="H48" i="2"/>
  <c r="G48" i="2"/>
  <c r="F48" i="2"/>
  <c r="E48" i="2"/>
  <c r="D48" i="2"/>
  <c r="C48" i="2"/>
  <c r="N47" i="2"/>
  <c r="M47" i="2"/>
  <c r="L47" i="2"/>
  <c r="K47" i="2"/>
  <c r="J47" i="2"/>
  <c r="I47" i="2"/>
  <c r="H47" i="2"/>
  <c r="G47" i="2"/>
  <c r="F47" i="2"/>
  <c r="E47" i="2"/>
  <c r="D47" i="2"/>
  <c r="C47" i="2"/>
  <c r="S51" i="33"/>
  <c r="Q45" i="35" l="1"/>
  <c r="K52" i="35"/>
  <c r="D29" i="51" s="1"/>
  <c r="AW12" i="44"/>
  <c r="AW41" i="44" s="1"/>
  <c r="AT41" i="44"/>
  <c r="K59" i="35"/>
  <c r="D30" i="51" s="1"/>
  <c r="Q59" i="35"/>
  <c r="I30" i="51" s="1"/>
  <c r="I51" i="33"/>
  <c r="D24" i="51" s="1"/>
  <c r="O44" i="33"/>
  <c r="J24" i="51"/>
  <c r="AL44" i="33"/>
  <c r="AM44" i="33" s="1"/>
  <c r="AA57" i="33"/>
  <c r="AL43" i="49"/>
  <c r="AM43" i="49" s="1"/>
  <c r="W46" i="48"/>
  <c r="X46" i="48" s="1"/>
  <c r="AL46" i="48"/>
  <c r="AM46" i="48" s="1"/>
  <c r="Q59" i="48"/>
  <c r="I23" i="51" s="1"/>
  <c r="AC44" i="1"/>
  <c r="AD44" i="1" s="1"/>
  <c r="O51" i="50"/>
  <c r="G27" i="51" s="1"/>
  <c r="N44" i="50"/>
  <c r="O44" i="50" s="1"/>
  <c r="Q53" i="28"/>
  <c r="I18" i="51" s="1"/>
  <c r="Q44" i="28"/>
  <c r="Z47" i="26"/>
  <c r="AA47" i="26" s="1"/>
  <c r="K54" i="26"/>
  <c r="D19" i="51" s="1"/>
  <c r="Q47" i="2"/>
  <c r="AG47" i="2"/>
  <c r="W43" i="38"/>
  <c r="X43" i="38"/>
  <c r="AD45" i="35"/>
  <c r="W57" i="33"/>
  <c r="I25" i="51" s="1"/>
  <c r="J25" i="51" s="1"/>
  <c r="T24" i="51" s="1"/>
  <c r="R57" i="33"/>
  <c r="D25" i="51" s="1"/>
  <c r="R51" i="33"/>
  <c r="K52" i="49"/>
  <c r="D21" i="51" s="1"/>
  <c r="U52" i="49"/>
  <c r="K59" i="48"/>
  <c r="D23" i="51" s="1"/>
  <c r="K52" i="48"/>
  <c r="D22" i="51" s="1"/>
  <c r="J22" i="51" s="1"/>
  <c r="M59" i="48"/>
  <c r="M60" i="48" s="1"/>
  <c r="U52" i="48"/>
  <c r="K52" i="1"/>
  <c r="D20" i="51" s="1"/>
  <c r="K53" i="28"/>
  <c r="D18" i="51" s="1"/>
  <c r="K55" i="2"/>
  <c r="D16" i="51" s="1"/>
  <c r="V55" i="2"/>
  <c r="M62" i="2"/>
  <c r="M63" i="2" s="1"/>
  <c r="R45" i="35"/>
  <c r="Q52" i="35"/>
  <c r="I29" i="51" s="1"/>
  <c r="J29" i="51" s="1"/>
  <c r="K52" i="38"/>
  <c r="D28" i="51" s="1"/>
  <c r="Q52" i="38"/>
  <c r="I28" i="51" s="1"/>
  <c r="J28" i="51" s="1"/>
  <c r="AM52" i="33"/>
  <c r="E26" i="51"/>
  <c r="K26" i="51" s="1"/>
  <c r="L26" i="51" s="1"/>
  <c r="Q52" i="49"/>
  <c r="I21" i="51" s="1"/>
  <c r="J21" i="51" s="1"/>
  <c r="E22" i="51"/>
  <c r="Q54" i="26"/>
  <c r="I19" i="51" s="1"/>
  <c r="J19" i="51" s="1"/>
  <c r="Q52" i="1"/>
  <c r="I20" i="51" s="1"/>
  <c r="M52" i="49"/>
  <c r="E21" i="51" s="1"/>
  <c r="F21" i="51" s="1"/>
  <c r="Q51" i="50"/>
  <c r="I27" i="51" s="1"/>
  <c r="J27" i="51" s="1"/>
  <c r="Q55" i="2"/>
  <c r="I16" i="51" s="1"/>
  <c r="J16" i="51" s="1"/>
  <c r="O62" i="2"/>
  <c r="G17" i="51" s="1"/>
  <c r="Q16" i="51" s="1"/>
  <c r="M59" i="35"/>
  <c r="M52" i="35"/>
  <c r="E29" i="51" s="1"/>
  <c r="F29" i="51" s="1"/>
  <c r="M52" i="38"/>
  <c r="E28" i="51" s="1"/>
  <c r="J51" i="33"/>
  <c r="S57" i="33"/>
  <c r="E25" i="51" s="1"/>
  <c r="O52" i="49"/>
  <c r="G21" i="51" s="1"/>
  <c r="H21" i="51" s="1"/>
  <c r="O52" i="48"/>
  <c r="G22" i="51" s="1"/>
  <c r="H22" i="51" s="1"/>
  <c r="M52" i="1"/>
  <c r="E20" i="51" s="1"/>
  <c r="M53" i="28"/>
  <c r="M54" i="26"/>
  <c r="E19" i="51" s="1"/>
  <c r="Q62" i="2"/>
  <c r="I17" i="51" s="1"/>
  <c r="J17" i="51" s="1"/>
  <c r="O59" i="35"/>
  <c r="G30" i="51" s="1"/>
  <c r="H30" i="51" s="1"/>
  <c r="AJ44" i="33"/>
  <c r="O52" i="35"/>
  <c r="G29" i="51" s="1"/>
  <c r="H29" i="51" s="1"/>
  <c r="O52" i="38"/>
  <c r="G28" i="51" s="1"/>
  <c r="H28" i="51" s="1"/>
  <c r="L51" i="33"/>
  <c r="U57" i="33"/>
  <c r="G25" i="51" s="1"/>
  <c r="H25" i="51" s="1"/>
  <c r="O59" i="48"/>
  <c r="G23" i="51" s="1"/>
  <c r="H23" i="51" s="1"/>
  <c r="O52" i="1"/>
  <c r="G20" i="51" s="1"/>
  <c r="H20" i="51" s="1"/>
  <c r="M51" i="50"/>
  <c r="O53" i="28"/>
  <c r="G18" i="51" s="1"/>
  <c r="H18" i="51" s="1"/>
  <c r="O54" i="26"/>
  <c r="M55" i="2"/>
  <c r="I57" i="33"/>
  <c r="AG51" i="33"/>
  <c r="AC51" i="33"/>
  <c r="E26" i="8" s="1"/>
  <c r="AE51" i="33"/>
  <c r="R44" i="28"/>
  <c r="R47" i="2"/>
  <c r="H27" i="51"/>
  <c r="J26" i="51"/>
  <c r="H26" i="51"/>
  <c r="J20" i="51"/>
  <c r="J18" i="51"/>
  <c r="T18" i="51" s="1"/>
  <c r="K21" i="51"/>
  <c r="L21" i="51" s="1"/>
  <c r="F19" i="51"/>
  <c r="H16" i="51"/>
  <c r="O56" i="2"/>
  <c r="O52" i="50"/>
  <c r="Q60" i="48"/>
  <c r="Q53" i="48"/>
  <c r="O53" i="49"/>
  <c r="AO52" i="33"/>
  <c r="AQ52" i="33"/>
  <c r="N52" i="33"/>
  <c r="Q60" i="35"/>
  <c r="O39" i="35"/>
  <c r="P39" i="35" s="1"/>
  <c r="AS36" i="44" s="1"/>
  <c r="S39" i="35"/>
  <c r="T39" i="35" s="1"/>
  <c r="AU36" i="44" s="1"/>
  <c r="AA39" i="35"/>
  <c r="AB39" i="35" s="1"/>
  <c r="AE39" i="35"/>
  <c r="AF39" i="35" s="1"/>
  <c r="U37" i="38"/>
  <c r="V37" i="38" s="1"/>
  <c r="Y37" i="38"/>
  <c r="Z37" i="38" s="1"/>
  <c r="AK38" i="33"/>
  <c r="AN38" i="33"/>
  <c r="AO38" i="33" s="1"/>
  <c r="AJ37" i="49"/>
  <c r="AK37" i="49" s="1"/>
  <c r="AN37" i="49"/>
  <c r="AO37" i="49" s="1"/>
  <c r="AJ40" i="48"/>
  <c r="AK40" i="48" s="1"/>
  <c r="AN40" i="48"/>
  <c r="AO40" i="48" s="1"/>
  <c r="AA38" i="1"/>
  <c r="AB38" i="1" s="1"/>
  <c r="AE38" i="1"/>
  <c r="AF38" i="1" s="1"/>
  <c r="L38" i="50"/>
  <c r="M38" i="50" s="1"/>
  <c r="P38" i="50"/>
  <c r="Q38" i="50" s="1"/>
  <c r="O38" i="28"/>
  <c r="P38" i="28" s="1"/>
  <c r="S38" i="28"/>
  <c r="T38" i="28" s="1"/>
  <c r="Y41" i="26"/>
  <c r="AB41" i="26"/>
  <c r="AC41" i="26" s="1"/>
  <c r="AD41" i="2"/>
  <c r="AE41" i="2" s="1"/>
  <c r="AH41" i="2"/>
  <c r="AI41" i="2" s="1"/>
  <c r="AJ13" i="49"/>
  <c r="Y19" i="26"/>
  <c r="AB19" i="26"/>
  <c r="AC19" i="26" s="1"/>
  <c r="Y20" i="26"/>
  <c r="AB20" i="26"/>
  <c r="AC20" i="26" s="1"/>
  <c r="Y21" i="26"/>
  <c r="AB21" i="26"/>
  <c r="AC21" i="26" s="1"/>
  <c r="Y22" i="26"/>
  <c r="AB22" i="26"/>
  <c r="AC22" i="26" s="1"/>
  <c r="Y23" i="26"/>
  <c r="AB23" i="26"/>
  <c r="AC23" i="26" s="1"/>
  <c r="Y24" i="26"/>
  <c r="AB24" i="26"/>
  <c r="AC24" i="26" s="1"/>
  <c r="Y25" i="26"/>
  <c r="AB25" i="26"/>
  <c r="AC25" i="26" s="1"/>
  <c r="Y26" i="26"/>
  <c r="AB26" i="26"/>
  <c r="AC26" i="26" s="1"/>
  <c r="Y27" i="26"/>
  <c r="AB27" i="26"/>
  <c r="AC27" i="26" s="1"/>
  <c r="Y28" i="26"/>
  <c r="AB28" i="26"/>
  <c r="AC28" i="26" s="1"/>
  <c r="Y29" i="26"/>
  <c r="AB29" i="26"/>
  <c r="AC29" i="26" s="1"/>
  <c r="Y30" i="26"/>
  <c r="AB30" i="26"/>
  <c r="AC30" i="26" s="1"/>
  <c r="Y31" i="26"/>
  <c r="AB31" i="26"/>
  <c r="AC31" i="26" s="1"/>
  <c r="Y32" i="26"/>
  <c r="AB32" i="26"/>
  <c r="AC32" i="26" s="1"/>
  <c r="Y33" i="26"/>
  <c r="AB33" i="26"/>
  <c r="AC33" i="26" s="1"/>
  <c r="Y34" i="26"/>
  <c r="AB34" i="26"/>
  <c r="AC34" i="26" s="1"/>
  <c r="Y35" i="26"/>
  <c r="AB35" i="26"/>
  <c r="AC35" i="26" s="1"/>
  <c r="Y36" i="26"/>
  <c r="AB36" i="26"/>
  <c r="AC36" i="26" s="1"/>
  <c r="Y37" i="26"/>
  <c r="AB37" i="26"/>
  <c r="AC37" i="26" s="1"/>
  <c r="Y38" i="26"/>
  <c r="AB38" i="26"/>
  <c r="AC38" i="26" s="1"/>
  <c r="Y39" i="26"/>
  <c r="AB39" i="26"/>
  <c r="AC39" i="26" s="1"/>
  <c r="Y40" i="26"/>
  <c r="AB40" i="26"/>
  <c r="AC40" i="26" s="1"/>
  <c r="AB18" i="26"/>
  <c r="AC18" i="26" s="1"/>
  <c r="AB17" i="26"/>
  <c r="AC17" i="26" s="1"/>
  <c r="X18" i="26"/>
  <c r="Y18" i="26" s="1"/>
  <c r="X17" i="26"/>
  <c r="Y17" i="26" s="1"/>
  <c r="AG12" i="44"/>
  <c r="B43" i="50"/>
  <c r="B42" i="50"/>
  <c r="B41" i="50"/>
  <c r="B40" i="50"/>
  <c r="B39" i="50"/>
  <c r="B38" i="50"/>
  <c r="P37" i="50"/>
  <c r="Q37" i="50" s="1"/>
  <c r="L37" i="50"/>
  <c r="M37" i="50" s="1"/>
  <c r="B37" i="50"/>
  <c r="P36" i="50"/>
  <c r="Q36" i="50" s="1"/>
  <c r="L36" i="50"/>
  <c r="M36" i="50" s="1"/>
  <c r="B36" i="50"/>
  <c r="P35" i="50"/>
  <c r="Q35" i="50" s="1"/>
  <c r="L35" i="50"/>
  <c r="M35" i="50" s="1"/>
  <c r="B35" i="50"/>
  <c r="P34" i="50"/>
  <c r="Q34" i="50" s="1"/>
  <c r="L34" i="50"/>
  <c r="M34" i="50" s="1"/>
  <c r="B34" i="50"/>
  <c r="P33" i="50"/>
  <c r="Q33" i="50" s="1"/>
  <c r="L33" i="50"/>
  <c r="M33" i="50" s="1"/>
  <c r="B33" i="50"/>
  <c r="P32" i="50"/>
  <c r="Q32" i="50" s="1"/>
  <c r="L32" i="50"/>
  <c r="M32" i="50" s="1"/>
  <c r="B32" i="50"/>
  <c r="P31" i="50"/>
  <c r="Q31" i="50" s="1"/>
  <c r="L31" i="50"/>
  <c r="M31" i="50" s="1"/>
  <c r="B31" i="50"/>
  <c r="P30" i="50"/>
  <c r="Q30" i="50" s="1"/>
  <c r="L30" i="50"/>
  <c r="M30" i="50" s="1"/>
  <c r="B30" i="50"/>
  <c r="P29" i="50"/>
  <c r="Q29" i="50" s="1"/>
  <c r="L29" i="50"/>
  <c r="M29" i="50" s="1"/>
  <c r="B29" i="50"/>
  <c r="P28" i="50"/>
  <c r="Q28" i="50" s="1"/>
  <c r="L28" i="50"/>
  <c r="M28" i="50" s="1"/>
  <c r="B28" i="50"/>
  <c r="P27" i="50"/>
  <c r="Q27" i="50" s="1"/>
  <c r="L27" i="50"/>
  <c r="M27" i="50" s="1"/>
  <c r="B27" i="50"/>
  <c r="P26" i="50"/>
  <c r="Q26" i="50" s="1"/>
  <c r="L26" i="50"/>
  <c r="M26" i="50" s="1"/>
  <c r="B26" i="50"/>
  <c r="P25" i="50"/>
  <c r="Q25" i="50" s="1"/>
  <c r="L25" i="50"/>
  <c r="M25" i="50" s="1"/>
  <c r="B25" i="50"/>
  <c r="P24" i="50"/>
  <c r="Q24" i="50" s="1"/>
  <c r="L24" i="50"/>
  <c r="M24" i="50" s="1"/>
  <c r="B24" i="50"/>
  <c r="P23" i="50"/>
  <c r="Q23" i="50" s="1"/>
  <c r="L23" i="50"/>
  <c r="M23" i="50" s="1"/>
  <c r="B23" i="50"/>
  <c r="P22" i="50"/>
  <c r="Q22" i="50" s="1"/>
  <c r="L22" i="50"/>
  <c r="M22" i="50" s="1"/>
  <c r="B22" i="50"/>
  <c r="P21" i="50"/>
  <c r="Q21" i="50" s="1"/>
  <c r="L21" i="50"/>
  <c r="M21" i="50" s="1"/>
  <c r="B21" i="50"/>
  <c r="P20" i="50"/>
  <c r="Q20" i="50" s="1"/>
  <c r="L20" i="50"/>
  <c r="M20" i="50" s="1"/>
  <c r="B20" i="50"/>
  <c r="P19" i="50"/>
  <c r="Q19" i="50" s="1"/>
  <c r="L19" i="50"/>
  <c r="M19" i="50" s="1"/>
  <c r="B19" i="50"/>
  <c r="P18" i="50"/>
  <c r="Q18" i="50" s="1"/>
  <c r="L18" i="50"/>
  <c r="M18" i="50" s="1"/>
  <c r="B18" i="50"/>
  <c r="P17" i="50"/>
  <c r="Q17" i="50" s="1"/>
  <c r="L17" i="50"/>
  <c r="M17" i="50" s="1"/>
  <c r="B17" i="50"/>
  <c r="P16" i="50"/>
  <c r="Q16" i="50" s="1"/>
  <c r="L16" i="50"/>
  <c r="M16" i="50" s="1"/>
  <c r="B16" i="50"/>
  <c r="P15" i="50"/>
  <c r="Q15" i="50" s="1"/>
  <c r="L15" i="50"/>
  <c r="M15" i="50" s="1"/>
  <c r="B15" i="50"/>
  <c r="P14" i="50"/>
  <c r="Q14" i="50" s="1"/>
  <c r="Q12" i="44" s="1"/>
  <c r="L14" i="50"/>
  <c r="M14" i="50" s="1"/>
  <c r="O12" i="44" s="1"/>
  <c r="B14" i="50"/>
  <c r="B8" i="50"/>
  <c r="C7" i="50"/>
  <c r="C6" i="50"/>
  <c r="S29" i="51" l="1"/>
  <c r="J30" i="51"/>
  <c r="T29" i="51" s="1"/>
  <c r="R29" i="51"/>
  <c r="F25" i="51"/>
  <c r="D31" i="51"/>
  <c r="D7" i="51" s="1"/>
  <c r="R20" i="51"/>
  <c r="F22" i="51"/>
  <c r="J23" i="51"/>
  <c r="T20" i="51" s="1"/>
  <c r="O53" i="1"/>
  <c r="Q54" i="28"/>
  <c r="Q56" i="2"/>
  <c r="F26" i="51"/>
  <c r="K25" i="51"/>
  <c r="L25" i="51" s="1"/>
  <c r="M53" i="49"/>
  <c r="S20" i="51"/>
  <c r="O60" i="48"/>
  <c r="E23" i="51"/>
  <c r="F23" i="51" s="1"/>
  <c r="M53" i="48"/>
  <c r="O53" i="48"/>
  <c r="K22" i="51"/>
  <c r="L22" i="51" s="1"/>
  <c r="Q53" i="1"/>
  <c r="F20" i="51"/>
  <c r="P20" i="51" s="1"/>
  <c r="Q20" i="51"/>
  <c r="Q52" i="50"/>
  <c r="O54" i="28"/>
  <c r="J31" i="51"/>
  <c r="T31" i="51" s="1"/>
  <c r="M55" i="26"/>
  <c r="Q55" i="26"/>
  <c r="E17" i="51"/>
  <c r="T16" i="51"/>
  <c r="Q63" i="2"/>
  <c r="S16" i="51"/>
  <c r="O53" i="35"/>
  <c r="K29" i="51"/>
  <c r="L29" i="51" s="1"/>
  <c r="M53" i="35"/>
  <c r="Q53" i="35"/>
  <c r="S24" i="51"/>
  <c r="O53" i="38"/>
  <c r="M53" i="38"/>
  <c r="Q53" i="38"/>
  <c r="L52" i="33"/>
  <c r="G24" i="51"/>
  <c r="J52" i="33"/>
  <c r="E24" i="51"/>
  <c r="O63" i="2"/>
  <c r="I31" i="51"/>
  <c r="S31" i="51" s="1"/>
  <c r="H17" i="51"/>
  <c r="E16" i="51"/>
  <c r="M56" i="2"/>
  <c r="F28" i="51"/>
  <c r="K28" i="51"/>
  <c r="L28" i="51" s="1"/>
  <c r="K23" i="51"/>
  <c r="L23" i="51" s="1"/>
  <c r="S18" i="51"/>
  <c r="M52" i="50"/>
  <c r="E27" i="51"/>
  <c r="Q53" i="49"/>
  <c r="M53" i="1"/>
  <c r="Q29" i="51"/>
  <c r="O60" i="35"/>
  <c r="O55" i="26"/>
  <c r="G19" i="51"/>
  <c r="K19" i="51"/>
  <c r="L19" i="51" s="1"/>
  <c r="K20" i="51"/>
  <c r="O20" i="51"/>
  <c r="M54" i="28"/>
  <c r="E18" i="51"/>
  <c r="M60" i="35"/>
  <c r="E30" i="51"/>
  <c r="R16" i="51"/>
  <c r="U51" i="50"/>
  <c r="D27" i="25" s="1"/>
  <c r="AV36" i="44"/>
  <c r="AX36" i="44"/>
  <c r="L44" i="50"/>
  <c r="M44" i="50" s="1"/>
  <c r="P44" i="50"/>
  <c r="Q44" i="50" s="1"/>
  <c r="E51" i="50"/>
  <c r="G27" i="8" s="1"/>
  <c r="G51" i="50"/>
  <c r="I27" i="8" s="1"/>
  <c r="C51" i="50"/>
  <c r="E27" i="8" s="1"/>
  <c r="Y51" i="50"/>
  <c r="AA51" i="50"/>
  <c r="W51" i="50"/>
  <c r="B51" i="50"/>
  <c r="D27" i="8" s="1"/>
  <c r="U20" i="51" l="1"/>
  <c r="L20" i="51"/>
  <c r="V20" i="51" s="1"/>
  <c r="F17" i="51"/>
  <c r="K17" i="51"/>
  <c r="L17" i="51" s="1"/>
  <c r="F24" i="51"/>
  <c r="P24" i="51" s="1"/>
  <c r="K24" i="51"/>
  <c r="O24" i="51"/>
  <c r="H19" i="51"/>
  <c r="R18" i="51" s="1"/>
  <c r="Q18" i="51"/>
  <c r="F18" i="51"/>
  <c r="P18" i="51" s="1"/>
  <c r="O18" i="51"/>
  <c r="K18" i="51"/>
  <c r="K30" i="51"/>
  <c r="O29" i="51"/>
  <c r="F30" i="51"/>
  <c r="P29" i="51" s="1"/>
  <c r="F16" i="51"/>
  <c r="O16" i="51"/>
  <c r="E31" i="51"/>
  <c r="O31" i="51" s="1"/>
  <c r="K16" i="51"/>
  <c r="G31" i="51"/>
  <c r="Q31" i="51" s="1"/>
  <c r="Q24" i="51"/>
  <c r="H24" i="51"/>
  <c r="R24" i="51" s="1"/>
  <c r="F27" i="51"/>
  <c r="K27" i="51"/>
  <c r="L27" i="51" s="1"/>
  <c r="K27" i="8"/>
  <c r="L27" i="8" s="1"/>
  <c r="W52" i="50"/>
  <c r="E27" i="25"/>
  <c r="F27" i="25" s="1"/>
  <c r="Y52" i="50"/>
  <c r="G27" i="25"/>
  <c r="J27" i="8"/>
  <c r="AA52" i="50"/>
  <c r="I27" i="25"/>
  <c r="J27" i="25" s="1"/>
  <c r="F27" i="8"/>
  <c r="H27" i="8"/>
  <c r="G52" i="50"/>
  <c r="C52" i="50"/>
  <c r="E52" i="50"/>
  <c r="AH40" i="2"/>
  <c r="AI40" i="2" s="1"/>
  <c r="AD40" i="2"/>
  <c r="AE40" i="2" s="1"/>
  <c r="AH39" i="2"/>
  <c r="AI39" i="2" s="1"/>
  <c r="AD39" i="2"/>
  <c r="AE39" i="2" s="1"/>
  <c r="AH38" i="2"/>
  <c r="AI38" i="2" s="1"/>
  <c r="AD38" i="2"/>
  <c r="AE38" i="2" s="1"/>
  <c r="AH37" i="2"/>
  <c r="AI37" i="2" s="1"/>
  <c r="AD37" i="2"/>
  <c r="AE37" i="2" s="1"/>
  <c r="AH36" i="2"/>
  <c r="AI36" i="2" s="1"/>
  <c r="AD36" i="2"/>
  <c r="AE36" i="2" s="1"/>
  <c r="AH35" i="2"/>
  <c r="AI35" i="2" s="1"/>
  <c r="AD35" i="2"/>
  <c r="AE35" i="2" s="1"/>
  <c r="AH34" i="2"/>
  <c r="AI34" i="2" s="1"/>
  <c r="AD34" i="2"/>
  <c r="AE34" i="2" s="1"/>
  <c r="AH33" i="2"/>
  <c r="AI33" i="2" s="1"/>
  <c r="AD33" i="2"/>
  <c r="AE33" i="2" s="1"/>
  <c r="AH32" i="2"/>
  <c r="AI32" i="2" s="1"/>
  <c r="AD32" i="2"/>
  <c r="AE32" i="2" s="1"/>
  <c r="S37" i="28"/>
  <c r="T37" i="28" s="1"/>
  <c r="O37" i="28"/>
  <c r="P37" i="28" s="1"/>
  <c r="S36" i="28"/>
  <c r="T36" i="28" s="1"/>
  <c r="O36" i="28"/>
  <c r="P36" i="28" s="1"/>
  <c r="S35" i="28"/>
  <c r="T35" i="28" s="1"/>
  <c r="O35" i="28"/>
  <c r="P35" i="28" s="1"/>
  <c r="S34" i="28"/>
  <c r="T34" i="28" s="1"/>
  <c r="O34" i="28"/>
  <c r="P34" i="28" s="1"/>
  <c r="S33" i="28"/>
  <c r="T33" i="28" s="1"/>
  <c r="O33" i="28"/>
  <c r="P33" i="28" s="1"/>
  <c r="S32" i="28"/>
  <c r="T32" i="28" s="1"/>
  <c r="O32" i="28"/>
  <c r="P32" i="28" s="1"/>
  <c r="S31" i="28"/>
  <c r="T31" i="28" s="1"/>
  <c r="O31" i="28"/>
  <c r="P31" i="28" s="1"/>
  <c r="S30" i="28"/>
  <c r="T30" i="28" s="1"/>
  <c r="O30" i="28"/>
  <c r="P30" i="28" s="1"/>
  <c r="S29" i="28"/>
  <c r="T29" i="28" s="1"/>
  <c r="O29" i="28"/>
  <c r="P29" i="28" s="1"/>
  <c r="AE37" i="1"/>
  <c r="AF37" i="1" s="1"/>
  <c r="AA37" i="1"/>
  <c r="AB37" i="1" s="1"/>
  <c r="AE36" i="1"/>
  <c r="AF36" i="1" s="1"/>
  <c r="AA36" i="1"/>
  <c r="AB36" i="1" s="1"/>
  <c r="AE35" i="1"/>
  <c r="AF35" i="1" s="1"/>
  <c r="AA35" i="1"/>
  <c r="AB35" i="1" s="1"/>
  <c r="AE34" i="1"/>
  <c r="AF34" i="1" s="1"/>
  <c r="AA34" i="1"/>
  <c r="AB34" i="1" s="1"/>
  <c r="AE33" i="1"/>
  <c r="AF33" i="1" s="1"/>
  <c r="AA33" i="1"/>
  <c r="AB33" i="1" s="1"/>
  <c r="AE32" i="1"/>
  <c r="AF32" i="1" s="1"/>
  <c r="AA32" i="1"/>
  <c r="AB32" i="1" s="1"/>
  <c r="AE31" i="1"/>
  <c r="AF31" i="1" s="1"/>
  <c r="AA31" i="1"/>
  <c r="AB31" i="1" s="1"/>
  <c r="AE30" i="1"/>
  <c r="AF30" i="1" s="1"/>
  <c r="AA30" i="1"/>
  <c r="AB30" i="1" s="1"/>
  <c r="AE29" i="1"/>
  <c r="AF29" i="1" s="1"/>
  <c r="AA29" i="1"/>
  <c r="AB29" i="1" s="1"/>
  <c r="AN39" i="48"/>
  <c r="AO39" i="48" s="1"/>
  <c r="AJ39" i="48"/>
  <c r="AK39" i="48" s="1"/>
  <c r="AN38" i="48"/>
  <c r="AO38" i="48" s="1"/>
  <c r="AJ38" i="48"/>
  <c r="AK38" i="48" s="1"/>
  <c r="AN37" i="48"/>
  <c r="AO37" i="48" s="1"/>
  <c r="AJ37" i="48"/>
  <c r="AK37" i="48" s="1"/>
  <c r="AN36" i="48"/>
  <c r="AO36" i="48" s="1"/>
  <c r="AJ36" i="48"/>
  <c r="AK36" i="48" s="1"/>
  <c r="AN35" i="48"/>
  <c r="AO35" i="48" s="1"/>
  <c r="AJ35" i="48"/>
  <c r="AK35" i="48" s="1"/>
  <c r="AN34" i="48"/>
  <c r="AO34" i="48" s="1"/>
  <c r="AJ34" i="48"/>
  <c r="AK34" i="48" s="1"/>
  <c r="AN33" i="48"/>
  <c r="AO33" i="48" s="1"/>
  <c r="AJ33" i="48"/>
  <c r="AK33" i="48" s="1"/>
  <c r="AN32" i="48"/>
  <c r="AO32" i="48" s="1"/>
  <c r="AJ32" i="48"/>
  <c r="AK32" i="48" s="1"/>
  <c r="AN31" i="48"/>
  <c r="AO31" i="48" s="1"/>
  <c r="AJ31" i="48"/>
  <c r="AK31" i="48" s="1"/>
  <c r="AN36" i="49"/>
  <c r="AO36" i="49" s="1"/>
  <c r="AJ36" i="49"/>
  <c r="AK36" i="49" s="1"/>
  <c r="AN35" i="49"/>
  <c r="AO35" i="49" s="1"/>
  <c r="AJ35" i="49"/>
  <c r="AK35" i="49" s="1"/>
  <c r="AN34" i="49"/>
  <c r="AO34" i="49" s="1"/>
  <c r="AJ34" i="49"/>
  <c r="AK34" i="49" s="1"/>
  <c r="AN33" i="49"/>
  <c r="AO33" i="49" s="1"/>
  <c r="AJ33" i="49"/>
  <c r="AK33" i="49" s="1"/>
  <c r="AN32" i="49"/>
  <c r="AO32" i="49" s="1"/>
  <c r="AJ32" i="49"/>
  <c r="AK32" i="49" s="1"/>
  <c r="AN31" i="49"/>
  <c r="AO31" i="49" s="1"/>
  <c r="AJ31" i="49"/>
  <c r="AK31" i="49" s="1"/>
  <c r="AN30" i="49"/>
  <c r="AO30" i="49" s="1"/>
  <c r="AJ30" i="49"/>
  <c r="AK30" i="49" s="1"/>
  <c r="AN29" i="49"/>
  <c r="AO29" i="49" s="1"/>
  <c r="AJ29" i="49"/>
  <c r="AK29" i="49" s="1"/>
  <c r="AN28" i="49"/>
  <c r="AO28" i="49" s="1"/>
  <c r="AJ28" i="49"/>
  <c r="AK28" i="49" s="1"/>
  <c r="AN37" i="33"/>
  <c r="AO37" i="33" s="1"/>
  <c r="AK37" i="33"/>
  <c r="AN36" i="33"/>
  <c r="AO36" i="33" s="1"/>
  <c r="AK36" i="33"/>
  <c r="AN35" i="33"/>
  <c r="AO35" i="33" s="1"/>
  <c r="AK35" i="33"/>
  <c r="AN34" i="33"/>
  <c r="AO34" i="33" s="1"/>
  <c r="AK34" i="33"/>
  <c r="AN33" i="33"/>
  <c r="AO33" i="33" s="1"/>
  <c r="AK33" i="33"/>
  <c r="AN32" i="33"/>
  <c r="AO32" i="33" s="1"/>
  <c r="AK32" i="33"/>
  <c r="AN31" i="33"/>
  <c r="AO31" i="33" s="1"/>
  <c r="AK31" i="33"/>
  <c r="AN30" i="33"/>
  <c r="AO30" i="33" s="1"/>
  <c r="AK30" i="33"/>
  <c r="AN29" i="33"/>
  <c r="AO29" i="33" s="1"/>
  <c r="AK29" i="33"/>
  <c r="H31" i="51" l="1"/>
  <c r="R31" i="51" s="1"/>
  <c r="L18" i="51"/>
  <c r="V18" i="51" s="1"/>
  <c r="U18" i="51"/>
  <c r="L24" i="51"/>
  <c r="V24" i="51" s="1"/>
  <c r="U24" i="51"/>
  <c r="F31" i="51"/>
  <c r="P31" i="51" s="1"/>
  <c r="P16" i="51"/>
  <c r="K31" i="51"/>
  <c r="U31" i="51" s="1"/>
  <c r="L16" i="51"/>
  <c r="U16" i="51"/>
  <c r="L30" i="51"/>
  <c r="V29" i="51" s="1"/>
  <c r="U29" i="51"/>
  <c r="K27" i="25"/>
  <c r="H27" i="25"/>
  <c r="L31" i="51" l="1"/>
  <c r="V31" i="51" s="1"/>
  <c r="V16" i="51"/>
  <c r="M27" i="25"/>
  <c r="N27" i="25" s="1"/>
  <c r="L27" i="25"/>
  <c r="U15" i="38" l="1"/>
  <c r="V15" i="38" s="1"/>
  <c r="Y15" i="38"/>
  <c r="Z15" i="38" s="1"/>
  <c r="U16" i="38"/>
  <c r="V16" i="38" s="1"/>
  <c r="Y16" i="38"/>
  <c r="Z16" i="38" s="1"/>
  <c r="U17" i="38"/>
  <c r="V17" i="38" s="1"/>
  <c r="Y17" i="38"/>
  <c r="Z17" i="38" s="1"/>
  <c r="U18" i="38"/>
  <c r="V18" i="38" s="1"/>
  <c r="Y18" i="38"/>
  <c r="Z18" i="38" s="1"/>
  <c r="U19" i="38"/>
  <c r="V19" i="38" s="1"/>
  <c r="Y19" i="38"/>
  <c r="Z19" i="38" s="1"/>
  <c r="U20" i="38"/>
  <c r="V20" i="38" s="1"/>
  <c r="Y20" i="38"/>
  <c r="Z20" i="38" s="1"/>
  <c r="U21" i="38"/>
  <c r="V21" i="38" s="1"/>
  <c r="Y21" i="38"/>
  <c r="Z21" i="38" s="1"/>
  <c r="U22" i="38"/>
  <c r="V22" i="38" s="1"/>
  <c r="Y22" i="38"/>
  <c r="Z22" i="38" s="1"/>
  <c r="U23" i="38"/>
  <c r="V23" i="38" s="1"/>
  <c r="Y23" i="38"/>
  <c r="Z23" i="38" s="1"/>
  <c r="U24" i="38"/>
  <c r="V24" i="38" s="1"/>
  <c r="Y24" i="38"/>
  <c r="Z24" i="38" s="1"/>
  <c r="U25" i="38"/>
  <c r="V25" i="38" s="1"/>
  <c r="Y25" i="38"/>
  <c r="Z25" i="38" s="1"/>
  <c r="U26" i="38"/>
  <c r="V26" i="38" s="1"/>
  <c r="Y26" i="38"/>
  <c r="Z26" i="38" s="1"/>
  <c r="U27" i="38"/>
  <c r="V27" i="38" s="1"/>
  <c r="Y27" i="38"/>
  <c r="Z27" i="38" s="1"/>
  <c r="U28" i="38"/>
  <c r="V28" i="38" s="1"/>
  <c r="Y28" i="38"/>
  <c r="Z28" i="38" s="1"/>
  <c r="U29" i="38"/>
  <c r="V29" i="38" s="1"/>
  <c r="Y29" i="38"/>
  <c r="Z29" i="38" s="1"/>
  <c r="U30" i="38"/>
  <c r="V30" i="38" s="1"/>
  <c r="Y30" i="38"/>
  <c r="Z30" i="38" s="1"/>
  <c r="U31" i="38"/>
  <c r="V31" i="38" s="1"/>
  <c r="Y31" i="38"/>
  <c r="Z31" i="38" s="1"/>
  <c r="U32" i="38"/>
  <c r="V32" i="38" s="1"/>
  <c r="Y32" i="38"/>
  <c r="Z32" i="38" s="1"/>
  <c r="U33" i="38"/>
  <c r="V33" i="38" s="1"/>
  <c r="Y33" i="38"/>
  <c r="Z33" i="38" s="1"/>
  <c r="U34" i="38"/>
  <c r="V34" i="38" s="1"/>
  <c r="Y34" i="38"/>
  <c r="Z34" i="38" s="1"/>
  <c r="U35" i="38"/>
  <c r="V35" i="38" s="1"/>
  <c r="Y35" i="38"/>
  <c r="Z35" i="38" s="1"/>
  <c r="U36" i="38"/>
  <c r="V36" i="38" s="1"/>
  <c r="Y36" i="38"/>
  <c r="Z36" i="38" s="1"/>
  <c r="Y14" i="38"/>
  <c r="Z14" i="38" s="1"/>
  <c r="U14" i="38"/>
  <c r="V14" i="38" s="1"/>
  <c r="Y13" i="38"/>
  <c r="Z13" i="38" s="1"/>
  <c r="U13" i="38"/>
  <c r="V13" i="38" s="1"/>
  <c r="B38" i="44" l="1"/>
  <c r="B41" i="35"/>
  <c r="B42" i="35"/>
  <c r="B43" i="35"/>
  <c r="B44" i="35"/>
  <c r="B39" i="38"/>
  <c r="B40" i="38"/>
  <c r="B41" i="38"/>
  <c r="B42" i="38"/>
  <c r="B40" i="33"/>
  <c r="B41" i="33"/>
  <c r="B42" i="33"/>
  <c r="B43" i="33"/>
  <c r="B39" i="49"/>
  <c r="B40" i="49"/>
  <c r="B41" i="49"/>
  <c r="B42" i="49"/>
  <c r="B42" i="48"/>
  <c r="B43" i="48"/>
  <c r="B44" i="48"/>
  <c r="B45" i="48"/>
  <c r="B40" i="1"/>
  <c r="B41" i="1"/>
  <c r="B42" i="1"/>
  <c r="B43" i="1"/>
  <c r="B40" i="28"/>
  <c r="B41" i="28"/>
  <c r="B42" i="28"/>
  <c r="B43" i="28"/>
  <c r="B43" i="26"/>
  <c r="B44" i="26"/>
  <c r="B45" i="26"/>
  <c r="B46" i="26"/>
  <c r="O45" i="35"/>
  <c r="P45" i="35" s="1"/>
  <c r="Y44" i="33"/>
  <c r="Z44" i="33" s="1"/>
  <c r="U44" i="33"/>
  <c r="V44" i="33" s="1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31" i="38"/>
  <c r="B32" i="38"/>
  <c r="B33" i="38"/>
  <c r="B34" i="38"/>
  <c r="B35" i="38"/>
  <c r="B36" i="38"/>
  <c r="B37" i="38"/>
  <c r="B38" i="38"/>
  <c r="B14" i="38"/>
  <c r="B13" i="38"/>
  <c r="O37" i="35"/>
  <c r="P37" i="35" s="1"/>
  <c r="AS34" i="44" s="1"/>
  <c r="S37" i="35"/>
  <c r="T37" i="35" s="1"/>
  <c r="AU34" i="44" s="1"/>
  <c r="O38" i="35"/>
  <c r="P38" i="35" s="1"/>
  <c r="AS35" i="44" s="1"/>
  <c r="S38" i="35"/>
  <c r="T38" i="35" s="1"/>
  <c r="AU35" i="44" s="1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16" i="35"/>
  <c r="B15" i="35"/>
  <c r="AA17" i="35"/>
  <c r="AB17" i="35" s="1"/>
  <c r="AE17" i="35"/>
  <c r="AF17" i="35" s="1"/>
  <c r="AA18" i="35"/>
  <c r="AB18" i="35" s="1"/>
  <c r="AE18" i="35"/>
  <c r="AF18" i="35" s="1"/>
  <c r="AA19" i="35"/>
  <c r="AB19" i="35" s="1"/>
  <c r="AE19" i="35"/>
  <c r="AF19" i="35" s="1"/>
  <c r="AA20" i="35"/>
  <c r="AB20" i="35" s="1"/>
  <c r="AE20" i="35"/>
  <c r="AF20" i="35" s="1"/>
  <c r="AA21" i="35"/>
  <c r="AB21" i="35" s="1"/>
  <c r="AE21" i="35"/>
  <c r="AF21" i="35" s="1"/>
  <c r="AA22" i="35"/>
  <c r="AB22" i="35" s="1"/>
  <c r="AE22" i="35"/>
  <c r="AF22" i="35" s="1"/>
  <c r="AA23" i="35"/>
  <c r="AB23" i="35" s="1"/>
  <c r="AE23" i="35"/>
  <c r="AF23" i="35" s="1"/>
  <c r="AA24" i="35"/>
  <c r="AB24" i="35" s="1"/>
  <c r="AE24" i="35"/>
  <c r="AF24" i="35" s="1"/>
  <c r="AA25" i="35"/>
  <c r="AB25" i="35" s="1"/>
  <c r="AE25" i="35"/>
  <c r="AF25" i="35" s="1"/>
  <c r="AA26" i="35"/>
  <c r="AB26" i="35" s="1"/>
  <c r="AE26" i="35"/>
  <c r="AF26" i="35" s="1"/>
  <c r="AA27" i="35"/>
  <c r="AB27" i="35" s="1"/>
  <c r="AE27" i="35"/>
  <c r="AF27" i="35" s="1"/>
  <c r="AA28" i="35"/>
  <c r="AB28" i="35" s="1"/>
  <c r="AE28" i="35"/>
  <c r="AF28" i="35" s="1"/>
  <c r="AA29" i="35"/>
  <c r="AB29" i="35" s="1"/>
  <c r="AE29" i="35"/>
  <c r="AF29" i="35" s="1"/>
  <c r="AA30" i="35"/>
  <c r="AB30" i="35" s="1"/>
  <c r="AE30" i="35"/>
  <c r="AF30" i="35" s="1"/>
  <c r="AA31" i="35"/>
  <c r="AB31" i="35" s="1"/>
  <c r="AE31" i="35"/>
  <c r="AF31" i="35" s="1"/>
  <c r="AA32" i="35"/>
  <c r="AB32" i="35" s="1"/>
  <c r="AE32" i="35"/>
  <c r="AF32" i="35" s="1"/>
  <c r="AA33" i="35"/>
  <c r="AB33" i="35" s="1"/>
  <c r="AE33" i="35"/>
  <c r="AF33" i="35" s="1"/>
  <c r="AA34" i="35"/>
  <c r="AB34" i="35" s="1"/>
  <c r="AE34" i="35"/>
  <c r="AF34" i="35" s="1"/>
  <c r="AA35" i="35"/>
  <c r="AB35" i="35" s="1"/>
  <c r="AE35" i="35"/>
  <c r="AF35" i="35" s="1"/>
  <c r="AA36" i="35"/>
  <c r="AB36" i="35" s="1"/>
  <c r="AE36" i="35"/>
  <c r="AF36" i="35" s="1"/>
  <c r="AA37" i="35"/>
  <c r="AB37" i="35" s="1"/>
  <c r="AE37" i="35"/>
  <c r="AF37" i="35" s="1"/>
  <c r="AA38" i="35"/>
  <c r="AB38" i="35" s="1"/>
  <c r="AE38" i="35"/>
  <c r="AF38" i="35" s="1"/>
  <c r="AE16" i="35"/>
  <c r="AF16" i="35" s="1"/>
  <c r="AE15" i="35"/>
  <c r="AF15" i="35" s="1"/>
  <c r="W59" i="35" s="1"/>
  <c r="AA16" i="35"/>
  <c r="AB16" i="35" s="1"/>
  <c r="AA15" i="35"/>
  <c r="AB15" i="35" s="1"/>
  <c r="B14" i="44"/>
  <c r="B15" i="44"/>
  <c r="B16" i="44"/>
  <c r="B17" i="44"/>
  <c r="B18" i="44"/>
  <c r="B19" i="44"/>
  <c r="B20" i="44"/>
  <c r="B21" i="44"/>
  <c r="B22" i="44"/>
  <c r="B23" i="44"/>
  <c r="B24" i="44"/>
  <c r="B25" i="44"/>
  <c r="B26" i="44"/>
  <c r="B27" i="44"/>
  <c r="B28" i="44"/>
  <c r="B29" i="44"/>
  <c r="B30" i="44"/>
  <c r="B31" i="44"/>
  <c r="B32" i="44"/>
  <c r="B33" i="44"/>
  <c r="B34" i="44"/>
  <c r="B35" i="44"/>
  <c r="B36" i="44"/>
  <c r="B37" i="44"/>
  <c r="B13" i="44"/>
  <c r="B12" i="44"/>
  <c r="AK16" i="33"/>
  <c r="AN16" i="33"/>
  <c r="AO16" i="33" s="1"/>
  <c r="AK17" i="33"/>
  <c r="AN17" i="33"/>
  <c r="AO17" i="33" s="1"/>
  <c r="AK18" i="33"/>
  <c r="AN18" i="33"/>
  <c r="AO18" i="33" s="1"/>
  <c r="AK19" i="33"/>
  <c r="AN19" i="33"/>
  <c r="AO19" i="33" s="1"/>
  <c r="AK20" i="33"/>
  <c r="AN20" i="33"/>
  <c r="AO20" i="33" s="1"/>
  <c r="AK21" i="33"/>
  <c r="AN21" i="33"/>
  <c r="AO21" i="33" s="1"/>
  <c r="AK22" i="33"/>
  <c r="AN22" i="33"/>
  <c r="AO22" i="33" s="1"/>
  <c r="AK23" i="33"/>
  <c r="AN23" i="33"/>
  <c r="AO23" i="33" s="1"/>
  <c r="AK24" i="33"/>
  <c r="AN24" i="33"/>
  <c r="AO24" i="33" s="1"/>
  <c r="AK25" i="33"/>
  <c r="AN25" i="33"/>
  <c r="AO25" i="33" s="1"/>
  <c r="AK26" i="33"/>
  <c r="AN26" i="33"/>
  <c r="AO26" i="33" s="1"/>
  <c r="AK27" i="33"/>
  <c r="AN27" i="33"/>
  <c r="AO27" i="33" s="1"/>
  <c r="AK28" i="33"/>
  <c r="AN28" i="33"/>
  <c r="AO28" i="33" s="1"/>
  <c r="AN15" i="33"/>
  <c r="AO15" i="33" s="1"/>
  <c r="AN14" i="33"/>
  <c r="AO14" i="33" s="1"/>
  <c r="AK15" i="33"/>
  <c r="AJ14" i="33"/>
  <c r="AK14" i="33" s="1"/>
  <c r="AD12" i="44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15" i="33"/>
  <c r="B14" i="33"/>
  <c r="B15" i="49"/>
  <c r="B16" i="49"/>
  <c r="B17" i="49"/>
  <c r="B18" i="49"/>
  <c r="B19" i="49"/>
  <c r="B20" i="49"/>
  <c r="B21" i="49"/>
  <c r="B22" i="49"/>
  <c r="B23" i="49"/>
  <c r="B24" i="49"/>
  <c r="B25" i="49"/>
  <c r="B26" i="49"/>
  <c r="B27" i="49"/>
  <c r="B28" i="49"/>
  <c r="B29" i="49"/>
  <c r="B30" i="49"/>
  <c r="B31" i="49"/>
  <c r="B32" i="49"/>
  <c r="B33" i="49"/>
  <c r="B34" i="49"/>
  <c r="B35" i="49"/>
  <c r="B36" i="49"/>
  <c r="B37" i="49"/>
  <c r="B38" i="49"/>
  <c r="B14" i="49"/>
  <c r="B13" i="49"/>
  <c r="U12" i="44"/>
  <c r="B18" i="48"/>
  <c r="B19" i="48"/>
  <c r="B20" i="48"/>
  <c r="B21" i="48"/>
  <c r="B22" i="48"/>
  <c r="B23" i="48"/>
  <c r="B24" i="48"/>
  <c r="B25" i="48"/>
  <c r="B26" i="48"/>
  <c r="B27" i="48"/>
  <c r="B28" i="48"/>
  <c r="B29" i="48"/>
  <c r="B30" i="48"/>
  <c r="B31" i="48"/>
  <c r="B32" i="48"/>
  <c r="B33" i="48"/>
  <c r="B34" i="48"/>
  <c r="B35" i="48"/>
  <c r="B36" i="48"/>
  <c r="B37" i="48"/>
  <c r="B38" i="48"/>
  <c r="B39" i="48"/>
  <c r="B40" i="48"/>
  <c r="B41" i="48"/>
  <c r="B17" i="48"/>
  <c r="B16" i="48"/>
  <c r="AJ18" i="48"/>
  <c r="AK18" i="48" s="1"/>
  <c r="AN18" i="48"/>
  <c r="AO18" i="48" s="1"/>
  <c r="AJ19" i="48"/>
  <c r="AK19" i="48" s="1"/>
  <c r="AN19" i="48"/>
  <c r="AO19" i="48" s="1"/>
  <c r="AJ20" i="48"/>
  <c r="AK20" i="48" s="1"/>
  <c r="AN20" i="48"/>
  <c r="AO20" i="48" s="1"/>
  <c r="AJ21" i="48"/>
  <c r="AK21" i="48" s="1"/>
  <c r="AN21" i="48"/>
  <c r="AO21" i="48" s="1"/>
  <c r="AJ22" i="48"/>
  <c r="AK22" i="48" s="1"/>
  <c r="AN22" i="48"/>
  <c r="AO22" i="48" s="1"/>
  <c r="AJ23" i="48"/>
  <c r="AK23" i="48" s="1"/>
  <c r="AN23" i="48"/>
  <c r="AO23" i="48" s="1"/>
  <c r="AJ24" i="48"/>
  <c r="AK24" i="48" s="1"/>
  <c r="AN24" i="48"/>
  <c r="AO24" i="48" s="1"/>
  <c r="AJ25" i="48"/>
  <c r="AK25" i="48" s="1"/>
  <c r="AN25" i="48"/>
  <c r="AO25" i="48" s="1"/>
  <c r="AJ26" i="48"/>
  <c r="AK26" i="48" s="1"/>
  <c r="AN26" i="48"/>
  <c r="AO26" i="48" s="1"/>
  <c r="AJ27" i="48"/>
  <c r="AK27" i="48" s="1"/>
  <c r="AN27" i="48"/>
  <c r="AO27" i="48" s="1"/>
  <c r="AJ28" i="48"/>
  <c r="AK28" i="48" s="1"/>
  <c r="AN28" i="48"/>
  <c r="AO28" i="48" s="1"/>
  <c r="AJ29" i="48"/>
  <c r="AK29" i="48" s="1"/>
  <c r="AN29" i="48"/>
  <c r="AO29" i="48" s="1"/>
  <c r="AJ30" i="48"/>
  <c r="AK30" i="48" s="1"/>
  <c r="AN30" i="48"/>
  <c r="AO30" i="48" s="1"/>
  <c r="AN17" i="48"/>
  <c r="AO17" i="48" s="1"/>
  <c r="AN16" i="48"/>
  <c r="AO16" i="48" s="1"/>
  <c r="AJ17" i="48"/>
  <c r="AK17" i="48" s="1"/>
  <c r="AJ16" i="48"/>
  <c r="AK16" i="48" s="1"/>
  <c r="AA12" i="44" s="1"/>
  <c r="B39" i="1"/>
  <c r="AA16" i="1"/>
  <c r="AB16" i="1" s="1"/>
  <c r="AE16" i="1"/>
  <c r="AF16" i="1" s="1"/>
  <c r="AA17" i="1"/>
  <c r="AB17" i="1" s="1"/>
  <c r="AE17" i="1"/>
  <c r="AF17" i="1" s="1"/>
  <c r="AA18" i="1"/>
  <c r="AB18" i="1" s="1"/>
  <c r="AE18" i="1"/>
  <c r="AF18" i="1" s="1"/>
  <c r="AA19" i="1"/>
  <c r="AB19" i="1" s="1"/>
  <c r="AE19" i="1"/>
  <c r="AF19" i="1" s="1"/>
  <c r="AA20" i="1"/>
  <c r="AB20" i="1" s="1"/>
  <c r="AE20" i="1"/>
  <c r="AF20" i="1" s="1"/>
  <c r="AA21" i="1"/>
  <c r="AB21" i="1" s="1"/>
  <c r="AE21" i="1"/>
  <c r="AF21" i="1" s="1"/>
  <c r="AA22" i="1"/>
  <c r="AB22" i="1" s="1"/>
  <c r="AE22" i="1"/>
  <c r="AF22" i="1" s="1"/>
  <c r="AA23" i="1"/>
  <c r="AB23" i="1" s="1"/>
  <c r="AE23" i="1"/>
  <c r="AF23" i="1" s="1"/>
  <c r="AA24" i="1"/>
  <c r="AB24" i="1" s="1"/>
  <c r="AE24" i="1"/>
  <c r="AF24" i="1" s="1"/>
  <c r="AA25" i="1"/>
  <c r="AB25" i="1" s="1"/>
  <c r="AE25" i="1"/>
  <c r="AF25" i="1" s="1"/>
  <c r="AA26" i="1"/>
  <c r="AB26" i="1" s="1"/>
  <c r="AE26" i="1"/>
  <c r="AF26" i="1" s="1"/>
  <c r="AA27" i="1"/>
  <c r="AB27" i="1" s="1"/>
  <c r="AE27" i="1"/>
  <c r="AF27" i="1" s="1"/>
  <c r="AA28" i="1"/>
  <c r="AB28" i="1" s="1"/>
  <c r="AE28" i="1"/>
  <c r="AF28" i="1" s="1"/>
  <c r="AE15" i="1"/>
  <c r="AF15" i="1" s="1"/>
  <c r="AE14" i="1"/>
  <c r="AF14" i="1" s="1"/>
  <c r="T12" i="44" s="1"/>
  <c r="AA15" i="1"/>
  <c r="AB15" i="1" s="1"/>
  <c r="AA14" i="1"/>
  <c r="AB14" i="1" s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15" i="1"/>
  <c r="B14" i="1"/>
  <c r="B16" i="28"/>
  <c r="B17" i="28"/>
  <c r="B18" i="28"/>
  <c r="B19" i="28"/>
  <c r="B20" i="28"/>
  <c r="B21" i="28"/>
  <c r="B22" i="28"/>
  <c r="B23" i="28"/>
  <c r="B24" i="28"/>
  <c r="B25" i="28"/>
  <c r="B26" i="28"/>
  <c r="B27" i="28"/>
  <c r="B28" i="28"/>
  <c r="B29" i="28"/>
  <c r="B30" i="28"/>
  <c r="B31" i="28"/>
  <c r="B32" i="28"/>
  <c r="B33" i="28"/>
  <c r="B34" i="28"/>
  <c r="B35" i="28"/>
  <c r="B36" i="28"/>
  <c r="B37" i="28"/>
  <c r="B38" i="28"/>
  <c r="B39" i="28"/>
  <c r="B15" i="28"/>
  <c r="B14" i="28"/>
  <c r="S28" i="28"/>
  <c r="T28" i="28" s="1"/>
  <c r="O28" i="28"/>
  <c r="P28" i="28" s="1"/>
  <c r="S27" i="28"/>
  <c r="T27" i="28" s="1"/>
  <c r="O27" i="28"/>
  <c r="P27" i="28" s="1"/>
  <c r="S26" i="28"/>
  <c r="T26" i="28" s="1"/>
  <c r="O26" i="28"/>
  <c r="P26" i="28" s="1"/>
  <c r="S25" i="28"/>
  <c r="T25" i="28" s="1"/>
  <c r="O25" i="28"/>
  <c r="P25" i="28" s="1"/>
  <c r="S24" i="28"/>
  <c r="T24" i="28" s="1"/>
  <c r="O24" i="28"/>
  <c r="P24" i="28" s="1"/>
  <c r="S23" i="28"/>
  <c r="T23" i="28" s="1"/>
  <c r="O23" i="28"/>
  <c r="P23" i="28" s="1"/>
  <c r="S22" i="28"/>
  <c r="T22" i="28" s="1"/>
  <c r="O22" i="28"/>
  <c r="P22" i="28" s="1"/>
  <c r="S21" i="28"/>
  <c r="T21" i="28" s="1"/>
  <c r="O21" i="28"/>
  <c r="P21" i="28" s="1"/>
  <c r="S20" i="28"/>
  <c r="T20" i="28" s="1"/>
  <c r="O20" i="28"/>
  <c r="P20" i="28" s="1"/>
  <c r="S19" i="28"/>
  <c r="T19" i="28" s="1"/>
  <c r="O19" i="28"/>
  <c r="P19" i="28" s="1"/>
  <c r="S18" i="28"/>
  <c r="T18" i="28" s="1"/>
  <c r="O18" i="28"/>
  <c r="P18" i="28" s="1"/>
  <c r="S17" i="28"/>
  <c r="T17" i="28" s="1"/>
  <c r="O17" i="28"/>
  <c r="P17" i="28" s="1"/>
  <c r="S16" i="28"/>
  <c r="T16" i="28" s="1"/>
  <c r="O16" i="28"/>
  <c r="P16" i="28" s="1"/>
  <c r="S15" i="28"/>
  <c r="T15" i="28" s="1"/>
  <c r="O15" i="28"/>
  <c r="P15" i="28" s="1"/>
  <c r="S14" i="28"/>
  <c r="T14" i="28" s="1"/>
  <c r="O14" i="28"/>
  <c r="P14" i="28" s="1"/>
  <c r="AG57" i="33" l="1"/>
  <c r="AE57" i="33"/>
  <c r="AC57" i="33"/>
  <c r="E59" i="35"/>
  <c r="AJ12" i="44"/>
  <c r="J57" i="33"/>
  <c r="J58" i="33" s="1"/>
  <c r="N57" i="33"/>
  <c r="N58" i="33" s="1"/>
  <c r="L57" i="33"/>
  <c r="L58" i="33" s="1"/>
  <c r="AD47" i="2"/>
  <c r="AE47" i="2" s="1"/>
  <c r="AJ46" i="48"/>
  <c r="AK46" i="48" s="1"/>
  <c r="S45" i="35"/>
  <c r="T45" i="35" s="1"/>
  <c r="AE45" i="35"/>
  <c r="AF45" i="35" s="1"/>
  <c r="V53" i="28"/>
  <c r="B53" i="28"/>
  <c r="D18" i="8" s="1"/>
  <c r="AA44" i="1"/>
  <c r="AB44" i="1" s="1"/>
  <c r="AH47" i="2"/>
  <c r="AI47" i="2" s="1"/>
  <c r="U59" i="35"/>
  <c r="D30" i="25" s="1"/>
  <c r="O47" i="2"/>
  <c r="P47" i="2" s="1"/>
  <c r="X47" i="26"/>
  <c r="Y47" i="26" s="1"/>
  <c r="O44" i="28"/>
  <c r="P44" i="28" s="1"/>
  <c r="Y46" i="48"/>
  <c r="Z46" i="48" s="1"/>
  <c r="AN46" i="48"/>
  <c r="AO46" i="48" s="1"/>
  <c r="AK44" i="33"/>
  <c r="AN44" i="33"/>
  <c r="AO44" i="33" s="1"/>
  <c r="P44" i="33"/>
  <c r="Q44" i="33" s="1"/>
  <c r="L44" i="33"/>
  <c r="M44" i="33" s="1"/>
  <c r="B59" i="35"/>
  <c r="D30" i="8" s="1"/>
  <c r="AA45" i="35"/>
  <c r="AB45" i="35" s="1"/>
  <c r="AN43" i="49"/>
  <c r="AO43" i="49" s="1"/>
  <c r="AJ43" i="49"/>
  <c r="AK43" i="49" s="1"/>
  <c r="U46" i="48"/>
  <c r="V46" i="48" s="1"/>
  <c r="AE44" i="1"/>
  <c r="AF44" i="1" s="1"/>
  <c r="N12" i="44"/>
  <c r="Z53" i="28"/>
  <c r="G18" i="25" s="1"/>
  <c r="AB53" i="28"/>
  <c r="X53" i="28"/>
  <c r="L12" i="44"/>
  <c r="E53" i="28"/>
  <c r="G18" i="8" s="1"/>
  <c r="G53" i="28"/>
  <c r="I18" i="8" s="1"/>
  <c r="C53" i="28"/>
  <c r="E18" i="8" s="1"/>
  <c r="D18" i="25"/>
  <c r="AB47" i="26"/>
  <c r="AC47" i="26" s="1"/>
  <c r="S47" i="2"/>
  <c r="T47" i="2" s="1"/>
  <c r="U43" i="38"/>
  <c r="V43" i="38" s="1"/>
  <c r="Y43" i="38"/>
  <c r="Z43" i="38" s="1"/>
  <c r="S44" i="28"/>
  <c r="T44" i="28" s="1"/>
  <c r="G59" i="35"/>
  <c r="I30" i="8" s="1"/>
  <c r="AA59" i="35"/>
  <c r="R12" i="44"/>
  <c r="G52" i="1"/>
  <c r="Y59" i="35"/>
  <c r="AM12" i="44"/>
  <c r="AO12" i="44"/>
  <c r="C59" i="35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18" i="26"/>
  <c r="B17" i="26"/>
  <c r="AV35" i="44" l="1"/>
  <c r="AX35" i="44"/>
  <c r="AX34" i="44"/>
  <c r="AV34" i="44"/>
  <c r="AA60" i="35"/>
  <c r="J30" i="8"/>
  <c r="X54" i="28"/>
  <c r="G60" i="35"/>
  <c r="I30" i="25"/>
  <c r="J30" i="25" s="1"/>
  <c r="Z54" i="28"/>
  <c r="E30" i="8"/>
  <c r="C60" i="35"/>
  <c r="G30" i="25"/>
  <c r="H30" i="25" s="1"/>
  <c r="Y60" i="35"/>
  <c r="AB54" i="28"/>
  <c r="I18" i="25"/>
  <c r="E18" i="25"/>
  <c r="W60" i="35"/>
  <c r="E30" i="25"/>
  <c r="F30" i="25" s="1"/>
  <c r="G30" i="8"/>
  <c r="H30" i="8" s="1"/>
  <c r="E60" i="35"/>
  <c r="C7" i="49"/>
  <c r="C6" i="49"/>
  <c r="B8" i="49"/>
  <c r="AN27" i="49"/>
  <c r="AO27" i="49" s="1"/>
  <c r="AJ27" i="49"/>
  <c r="AK27" i="49" s="1"/>
  <c r="AN26" i="49"/>
  <c r="AO26" i="49" s="1"/>
  <c r="AJ26" i="49"/>
  <c r="AK26" i="49" s="1"/>
  <c r="AN25" i="49"/>
  <c r="AO25" i="49" s="1"/>
  <c r="AJ25" i="49"/>
  <c r="AK25" i="49" s="1"/>
  <c r="AN24" i="49"/>
  <c r="AO24" i="49" s="1"/>
  <c r="AJ24" i="49"/>
  <c r="AK24" i="49" s="1"/>
  <c r="AN23" i="49"/>
  <c r="AO23" i="49" s="1"/>
  <c r="AJ23" i="49"/>
  <c r="AK23" i="49" s="1"/>
  <c r="AN22" i="49"/>
  <c r="AO22" i="49" s="1"/>
  <c r="AJ22" i="49"/>
  <c r="AK22" i="49" s="1"/>
  <c r="AN21" i="49"/>
  <c r="AO21" i="49" s="1"/>
  <c r="AJ21" i="49"/>
  <c r="AK21" i="49" s="1"/>
  <c r="AN20" i="49"/>
  <c r="AO20" i="49" s="1"/>
  <c r="AJ20" i="49"/>
  <c r="AK20" i="49" s="1"/>
  <c r="AN19" i="49"/>
  <c r="AO19" i="49" s="1"/>
  <c r="AJ19" i="49"/>
  <c r="AK19" i="49" s="1"/>
  <c r="AN18" i="49"/>
  <c r="AO18" i="49" s="1"/>
  <c r="AJ18" i="49"/>
  <c r="AK18" i="49" s="1"/>
  <c r="AN17" i="49"/>
  <c r="AO17" i="49" s="1"/>
  <c r="AJ17" i="49"/>
  <c r="AK17" i="49" s="1"/>
  <c r="AN16" i="49"/>
  <c r="AO16" i="49" s="1"/>
  <c r="AJ16" i="49"/>
  <c r="AK16" i="49" s="1"/>
  <c r="AN15" i="49"/>
  <c r="AO15" i="49" s="1"/>
  <c r="AJ15" i="49"/>
  <c r="AK15" i="49" s="1"/>
  <c r="AN14" i="49"/>
  <c r="AO14" i="49" s="1"/>
  <c r="AJ14" i="49"/>
  <c r="AK14" i="49" s="1"/>
  <c r="AN13" i="49"/>
  <c r="AO13" i="49" s="1"/>
  <c r="AK13" i="49"/>
  <c r="X12" i="44" s="1"/>
  <c r="Z12" i="44" l="1"/>
  <c r="W52" i="49"/>
  <c r="F18" i="25"/>
  <c r="D21" i="25"/>
  <c r="K30" i="8"/>
  <c r="L30" i="8" s="1"/>
  <c r="F30" i="8"/>
  <c r="K30" i="25"/>
  <c r="H18" i="25"/>
  <c r="B52" i="49"/>
  <c r="D21" i="8" s="1"/>
  <c r="Y52" i="49"/>
  <c r="AA52" i="49"/>
  <c r="E52" i="49"/>
  <c r="G21" i="8" s="1"/>
  <c r="G52" i="49"/>
  <c r="I21" i="8" s="1"/>
  <c r="C52" i="49"/>
  <c r="E21" i="8" s="1"/>
  <c r="H21" i="8" l="1"/>
  <c r="J21" i="8"/>
  <c r="W53" i="49"/>
  <c r="E21" i="25"/>
  <c r="F21" i="25" s="1"/>
  <c r="Y53" i="49"/>
  <c r="G21" i="25"/>
  <c r="L30" i="25"/>
  <c r="M30" i="25"/>
  <c r="N30" i="25" s="1"/>
  <c r="F21" i="8"/>
  <c r="K21" i="8"/>
  <c r="L21" i="8" s="1"/>
  <c r="AA53" i="49"/>
  <c r="I21" i="25"/>
  <c r="J18" i="25"/>
  <c r="G53" i="49"/>
  <c r="C53" i="49"/>
  <c r="E53" i="49"/>
  <c r="H21" i="25" l="1"/>
  <c r="J21" i="25"/>
  <c r="K21" i="25"/>
  <c r="AL12" i="44"/>
  <c r="AF12" i="44"/>
  <c r="W12" i="44"/>
  <c r="K12" i="44"/>
  <c r="AH17" i="2"/>
  <c r="AD17" i="2"/>
  <c r="AE17" i="2" s="1"/>
  <c r="AH31" i="2"/>
  <c r="AI31" i="2" s="1"/>
  <c r="AD31" i="2"/>
  <c r="AE31" i="2" s="1"/>
  <c r="AH30" i="2"/>
  <c r="AI30" i="2" s="1"/>
  <c r="AD30" i="2"/>
  <c r="AE30" i="2" s="1"/>
  <c r="AH29" i="2"/>
  <c r="AI29" i="2" s="1"/>
  <c r="AD29" i="2"/>
  <c r="AE29" i="2" s="1"/>
  <c r="AH28" i="2"/>
  <c r="AI28" i="2" s="1"/>
  <c r="AD28" i="2"/>
  <c r="AE28" i="2" s="1"/>
  <c r="AH27" i="2"/>
  <c r="AI27" i="2" s="1"/>
  <c r="AD27" i="2"/>
  <c r="AE27" i="2" s="1"/>
  <c r="AH26" i="2"/>
  <c r="AI26" i="2" s="1"/>
  <c r="AD26" i="2"/>
  <c r="AE26" i="2" s="1"/>
  <c r="AH25" i="2"/>
  <c r="AI25" i="2" s="1"/>
  <c r="AD25" i="2"/>
  <c r="AE25" i="2" s="1"/>
  <c r="AH24" i="2"/>
  <c r="AI24" i="2" s="1"/>
  <c r="AD24" i="2"/>
  <c r="AE24" i="2" s="1"/>
  <c r="AH23" i="2"/>
  <c r="AI23" i="2" s="1"/>
  <c r="AD23" i="2"/>
  <c r="AE23" i="2" s="1"/>
  <c r="AH22" i="2"/>
  <c r="AI22" i="2" s="1"/>
  <c r="AD22" i="2"/>
  <c r="AE22" i="2" s="1"/>
  <c r="AH21" i="2"/>
  <c r="AI21" i="2" s="1"/>
  <c r="AD21" i="2"/>
  <c r="AE21" i="2" s="1"/>
  <c r="AH20" i="2"/>
  <c r="AI20" i="2" s="1"/>
  <c r="AD20" i="2"/>
  <c r="AE20" i="2" s="1"/>
  <c r="AH19" i="2"/>
  <c r="AI19" i="2" s="1"/>
  <c r="AD19" i="2"/>
  <c r="AE19" i="2" s="1"/>
  <c r="AH18" i="2"/>
  <c r="AI18" i="2" s="1"/>
  <c r="AD18" i="2"/>
  <c r="AE18" i="2" s="1"/>
  <c r="AI17" i="2"/>
  <c r="B59" i="48" l="1"/>
  <c r="D23" i="8" s="1"/>
  <c r="U59" i="48"/>
  <c r="D23" i="25" s="1"/>
  <c r="B62" i="2"/>
  <c r="D17" i="8" s="1"/>
  <c r="V62" i="2"/>
  <c r="D17" i="25" s="1"/>
  <c r="AI12" i="44"/>
  <c r="E57" i="33"/>
  <c r="I26" i="25" s="1"/>
  <c r="L21" i="25"/>
  <c r="M21" i="25"/>
  <c r="N21" i="25" s="1"/>
  <c r="C54" i="26"/>
  <c r="E19" i="8" s="1"/>
  <c r="O18" i="8" s="1"/>
  <c r="I12" i="44"/>
  <c r="G62" i="2"/>
  <c r="I17" i="8" s="1"/>
  <c r="F12" i="44"/>
  <c r="Z62" i="2"/>
  <c r="G17" i="25" s="1"/>
  <c r="H12" i="44"/>
  <c r="E55" i="2"/>
  <c r="G16" i="8" s="1"/>
  <c r="C12" i="44"/>
  <c r="X55" i="2"/>
  <c r="E12" i="44"/>
  <c r="Y59" i="48"/>
  <c r="G23" i="25" s="1"/>
  <c r="AC12" i="44"/>
  <c r="X54" i="26"/>
  <c r="E19" i="25" s="1"/>
  <c r="Q18" i="25" s="1"/>
  <c r="R18" i="25" s="1"/>
  <c r="E62" i="2"/>
  <c r="G17" i="8" s="1"/>
  <c r="X62" i="2"/>
  <c r="E17" i="25" s="1"/>
  <c r="AB62" i="2"/>
  <c r="I17" i="25" s="1"/>
  <c r="C62" i="2"/>
  <c r="E17" i="8" s="1"/>
  <c r="C51" i="33"/>
  <c r="E24" i="8" s="1"/>
  <c r="G25" i="25"/>
  <c r="U51" i="33"/>
  <c r="G24" i="25" s="1"/>
  <c r="D57" i="33"/>
  <c r="G26" i="25" s="1"/>
  <c r="E25" i="25"/>
  <c r="I25" i="25"/>
  <c r="E24" i="25"/>
  <c r="W51" i="33"/>
  <c r="I24" i="25" s="1"/>
  <c r="D51" i="33"/>
  <c r="G24" i="8" s="1"/>
  <c r="E51" i="33"/>
  <c r="I24" i="8" s="1"/>
  <c r="G59" i="48"/>
  <c r="I23" i="8" s="1"/>
  <c r="C59" i="48"/>
  <c r="E23" i="8" s="1"/>
  <c r="E59" i="48"/>
  <c r="G23" i="8" s="1"/>
  <c r="W59" i="48"/>
  <c r="E23" i="25" s="1"/>
  <c r="AA59" i="48"/>
  <c r="I23" i="25" s="1"/>
  <c r="C55" i="2"/>
  <c r="E16" i="8" s="1"/>
  <c r="G55" i="2"/>
  <c r="I16" i="8" s="1"/>
  <c r="F17" i="25" l="1"/>
  <c r="H17" i="8"/>
  <c r="F23" i="25"/>
  <c r="H23" i="8"/>
  <c r="J23" i="8"/>
  <c r="E63" i="2"/>
  <c r="F23" i="8"/>
  <c r="J17" i="8"/>
  <c r="X63" i="2"/>
  <c r="Z63" i="2"/>
  <c r="AB63" i="2"/>
  <c r="J17" i="25"/>
  <c r="F17" i="8"/>
  <c r="H17" i="25"/>
  <c r="G63" i="2"/>
  <c r="C63" i="2"/>
  <c r="S16" i="8"/>
  <c r="O16" i="8"/>
  <c r="Q16" i="8"/>
  <c r="E26" i="25"/>
  <c r="G26" i="8"/>
  <c r="I26" i="8"/>
  <c r="C7" i="48" l="1"/>
  <c r="B9" i="48"/>
  <c r="D22" i="25" l="1"/>
  <c r="B52" i="48"/>
  <c r="D22" i="8" s="1"/>
  <c r="Y60" i="48"/>
  <c r="AA60" i="48"/>
  <c r="W60" i="48"/>
  <c r="G52" i="48"/>
  <c r="E52" i="48"/>
  <c r="G22" i="8" s="1"/>
  <c r="C52" i="48"/>
  <c r="E22" i="8" s="1"/>
  <c r="AA52" i="48"/>
  <c r="I22" i="25" s="1"/>
  <c r="Y52" i="48"/>
  <c r="G22" i="25" s="1"/>
  <c r="W52" i="48"/>
  <c r="E22" i="25" s="1"/>
  <c r="F22" i="25" l="1"/>
  <c r="H22" i="8"/>
  <c r="I22" i="8"/>
  <c r="J22" i="8" s="1"/>
  <c r="H23" i="25"/>
  <c r="H22" i="25"/>
  <c r="K22" i="8"/>
  <c r="L22" i="8" s="1"/>
  <c r="F22" i="8"/>
  <c r="J23" i="25"/>
  <c r="J22" i="25"/>
  <c r="W53" i="48"/>
  <c r="Y53" i="48"/>
  <c r="AA53" i="48"/>
  <c r="C53" i="48"/>
  <c r="E53" i="48"/>
  <c r="G53" i="48"/>
  <c r="K17" i="8"/>
  <c r="L17" i="8" s="1"/>
  <c r="C5" i="25"/>
  <c r="K25" i="25"/>
  <c r="K17" i="25"/>
  <c r="L17" i="25" s="1"/>
  <c r="B7" i="44"/>
  <c r="B8" i="38"/>
  <c r="B9" i="35"/>
  <c r="B8" i="33"/>
  <c r="B8" i="28"/>
  <c r="B8" i="26"/>
  <c r="K23" i="25" l="1"/>
  <c r="L23" i="25" s="1"/>
  <c r="K22" i="25"/>
  <c r="L22" i="25" s="1"/>
  <c r="M17" i="25"/>
  <c r="N17" i="25" s="1"/>
  <c r="K23" i="8"/>
  <c r="L23" i="8" s="1"/>
  <c r="B8" i="2"/>
  <c r="B8" i="1"/>
  <c r="M22" i="25" l="1"/>
  <c r="N22" i="25" s="1"/>
  <c r="M23" i="25"/>
  <c r="N23" i="25" s="1"/>
  <c r="C60" i="48"/>
  <c r="E60" i="48"/>
  <c r="G60" i="48"/>
  <c r="C6" i="44"/>
  <c r="C5" i="44"/>
  <c r="U52" i="38" l="1"/>
  <c r="B52" i="38"/>
  <c r="D28" i="8" s="1"/>
  <c r="C6" i="38"/>
  <c r="AP12" i="44" l="1"/>
  <c r="AR12" i="44"/>
  <c r="S36" i="35"/>
  <c r="O36" i="35"/>
  <c r="S35" i="35"/>
  <c r="O35" i="35"/>
  <c r="S34" i="35"/>
  <c r="O34" i="35"/>
  <c r="S33" i="35"/>
  <c r="O33" i="35"/>
  <c r="S32" i="35"/>
  <c r="O32" i="35"/>
  <c r="S31" i="35"/>
  <c r="O31" i="35"/>
  <c r="S30" i="35"/>
  <c r="O30" i="35"/>
  <c r="S29" i="35"/>
  <c r="O29" i="35"/>
  <c r="S28" i="35"/>
  <c r="O28" i="35"/>
  <c r="S27" i="35"/>
  <c r="O27" i="35"/>
  <c r="S26" i="35"/>
  <c r="O26" i="35"/>
  <c r="S25" i="35"/>
  <c r="O25" i="35"/>
  <c r="S24" i="35"/>
  <c r="O24" i="35"/>
  <c r="S23" i="35"/>
  <c r="O23" i="35"/>
  <c r="S22" i="35"/>
  <c r="O22" i="35"/>
  <c r="S21" i="35"/>
  <c r="O21" i="35"/>
  <c r="S20" i="35"/>
  <c r="O20" i="35"/>
  <c r="S19" i="35"/>
  <c r="O19" i="35"/>
  <c r="S18" i="35"/>
  <c r="O18" i="35"/>
  <c r="S17" i="35"/>
  <c r="O17" i="35"/>
  <c r="S16" i="35"/>
  <c r="O16" i="35"/>
  <c r="S15" i="35"/>
  <c r="O15" i="35"/>
  <c r="C6" i="35"/>
  <c r="U52" i="35" l="1"/>
  <c r="B52" i="35"/>
  <c r="P21" i="35"/>
  <c r="T21" i="35"/>
  <c r="P22" i="35"/>
  <c r="T22" i="35"/>
  <c r="P23" i="35"/>
  <c r="T23" i="35"/>
  <c r="P24" i="35"/>
  <c r="T24" i="35"/>
  <c r="P25" i="35"/>
  <c r="T25" i="35"/>
  <c r="P26" i="35"/>
  <c r="T26" i="35"/>
  <c r="P27" i="35"/>
  <c r="T27" i="35"/>
  <c r="P28" i="35"/>
  <c r="T28" i="35"/>
  <c r="P29" i="35"/>
  <c r="T29" i="35"/>
  <c r="P30" i="35"/>
  <c r="T30" i="35"/>
  <c r="P31" i="35"/>
  <c r="T31" i="35"/>
  <c r="P32" i="35"/>
  <c r="T32" i="35"/>
  <c r="P33" i="35"/>
  <c r="T33" i="35"/>
  <c r="P34" i="35"/>
  <c r="T34" i="35"/>
  <c r="P35" i="35"/>
  <c r="T35" i="35"/>
  <c r="P36" i="35"/>
  <c r="T36" i="35"/>
  <c r="P17" i="35"/>
  <c r="T17" i="35"/>
  <c r="P18" i="35"/>
  <c r="T18" i="35"/>
  <c r="P19" i="35"/>
  <c r="T19" i="35"/>
  <c r="P20" i="35"/>
  <c r="T20" i="35"/>
  <c r="P15" i="35"/>
  <c r="AS12" i="44" s="1"/>
  <c r="AV12" i="44" s="1"/>
  <c r="T15" i="35"/>
  <c r="P16" i="35"/>
  <c r="AS13" i="44" s="1"/>
  <c r="T16" i="35"/>
  <c r="AU13" i="44" s="1"/>
  <c r="AA52" i="38"/>
  <c r="AA53" i="38" s="1"/>
  <c r="Y52" i="38"/>
  <c r="Y53" i="38" s="1"/>
  <c r="W52" i="38"/>
  <c r="W53" i="38" s="1"/>
  <c r="G52" i="38"/>
  <c r="G53" i="38" s="1"/>
  <c r="E52" i="38"/>
  <c r="E53" i="38" s="1"/>
  <c r="C52" i="38"/>
  <c r="C53" i="38" s="1"/>
  <c r="AU14" i="44" l="1"/>
  <c r="AX14" i="44" s="1"/>
  <c r="AU30" i="44"/>
  <c r="AX30" i="44" s="1"/>
  <c r="AU22" i="44"/>
  <c r="AX22" i="44" s="1"/>
  <c r="AS16" i="44"/>
  <c r="AV16" i="44" s="1"/>
  <c r="AS14" i="44"/>
  <c r="AS32" i="44"/>
  <c r="AV32" i="44" s="1"/>
  <c r="AS30" i="44"/>
  <c r="AV30" i="44" s="1"/>
  <c r="AS28" i="44"/>
  <c r="AV28" i="44" s="1"/>
  <c r="AS26" i="44"/>
  <c r="AV26" i="44" s="1"/>
  <c r="AS24" i="44"/>
  <c r="AV24" i="44" s="1"/>
  <c r="AS22" i="44"/>
  <c r="AV22" i="44" s="1"/>
  <c r="AS20" i="44"/>
  <c r="AV20" i="44" s="1"/>
  <c r="AS18" i="44"/>
  <c r="AV18" i="44" s="1"/>
  <c r="AU32" i="44"/>
  <c r="AX32" i="44" s="1"/>
  <c r="AU26" i="44"/>
  <c r="AX26" i="44" s="1"/>
  <c r="AU20" i="44"/>
  <c r="AX20" i="44" s="1"/>
  <c r="AU17" i="44"/>
  <c r="AX17" i="44" s="1"/>
  <c r="AU15" i="44"/>
  <c r="AX15" i="44" s="1"/>
  <c r="AU33" i="44"/>
  <c r="AX33" i="44" s="1"/>
  <c r="AU31" i="44"/>
  <c r="AX31" i="44" s="1"/>
  <c r="AU29" i="44"/>
  <c r="AX29" i="44" s="1"/>
  <c r="AU27" i="44"/>
  <c r="AX27" i="44" s="1"/>
  <c r="AU25" i="44"/>
  <c r="AX25" i="44" s="1"/>
  <c r="AU23" i="44"/>
  <c r="AX23" i="44" s="1"/>
  <c r="AU21" i="44"/>
  <c r="AX21" i="44" s="1"/>
  <c r="AU19" i="44"/>
  <c r="AX19" i="44" s="1"/>
  <c r="AU16" i="44"/>
  <c r="AX16" i="44" s="1"/>
  <c r="AU28" i="44"/>
  <c r="AX28" i="44" s="1"/>
  <c r="AU24" i="44"/>
  <c r="AX24" i="44" s="1"/>
  <c r="AU18" i="44"/>
  <c r="AX18" i="44" s="1"/>
  <c r="AS17" i="44"/>
  <c r="AV17" i="44" s="1"/>
  <c r="AS15" i="44"/>
  <c r="AV15" i="44" s="1"/>
  <c r="AS33" i="44"/>
  <c r="AV33" i="44" s="1"/>
  <c r="AS31" i="44"/>
  <c r="AV31" i="44" s="1"/>
  <c r="AS29" i="44"/>
  <c r="AV29" i="44" s="1"/>
  <c r="AS27" i="44"/>
  <c r="AV27" i="44" s="1"/>
  <c r="AS25" i="44"/>
  <c r="AV25" i="44" s="1"/>
  <c r="AS23" i="44"/>
  <c r="AV23" i="44" s="1"/>
  <c r="AS21" i="44"/>
  <c r="AV21" i="44" s="1"/>
  <c r="AS19" i="44"/>
  <c r="AV19" i="44" s="1"/>
  <c r="AX13" i="44"/>
  <c r="AU12" i="44"/>
  <c r="AX12" i="44" s="1"/>
  <c r="AA52" i="35"/>
  <c r="AA53" i="35" s="1"/>
  <c r="Y52" i="35"/>
  <c r="Y53" i="35" s="1"/>
  <c r="W52" i="35"/>
  <c r="W53" i="35" s="1"/>
  <c r="G52" i="35"/>
  <c r="G53" i="35" s="1"/>
  <c r="E52" i="35"/>
  <c r="C52" i="35"/>
  <c r="C53" i="35" s="1"/>
  <c r="B57" i="33"/>
  <c r="D26" i="8"/>
  <c r="D24" i="25"/>
  <c r="F24" i="25" s="1"/>
  <c r="B51" i="33"/>
  <c r="D24" i="8" s="1"/>
  <c r="C7" i="33"/>
  <c r="C6" i="33"/>
  <c r="C7" i="28"/>
  <c r="C6" i="28"/>
  <c r="AS41" i="44" l="1"/>
  <c r="AU41" i="44"/>
  <c r="AX41" i="44"/>
  <c r="AV14" i="44"/>
  <c r="AV13" i="44"/>
  <c r="J24" i="8"/>
  <c r="H24" i="8"/>
  <c r="H26" i="8"/>
  <c r="J26" i="8"/>
  <c r="S58" i="33"/>
  <c r="D25" i="25"/>
  <c r="J24" i="25"/>
  <c r="H24" i="25"/>
  <c r="AC52" i="33"/>
  <c r="AE52" i="33"/>
  <c r="AG52" i="33"/>
  <c r="D26" i="25"/>
  <c r="F26" i="25" s="1"/>
  <c r="F24" i="8"/>
  <c r="C58" i="33"/>
  <c r="E58" i="33"/>
  <c r="D58" i="33"/>
  <c r="E53" i="35"/>
  <c r="C7" i="26"/>
  <c r="C6" i="26"/>
  <c r="AV41" i="44" l="1"/>
  <c r="J25" i="25"/>
  <c r="F25" i="25"/>
  <c r="L25" i="25"/>
  <c r="V54" i="26"/>
  <c r="D19" i="25" s="1"/>
  <c r="F19" i="25" s="1"/>
  <c r="AC58" i="33"/>
  <c r="AE58" i="33"/>
  <c r="AG58" i="33"/>
  <c r="H25" i="25"/>
  <c r="C54" i="28"/>
  <c r="G54" i="28"/>
  <c r="E54" i="28"/>
  <c r="H26" i="25"/>
  <c r="J26" i="25"/>
  <c r="F26" i="8"/>
  <c r="U58" i="33"/>
  <c r="W58" i="33"/>
  <c r="B54" i="26"/>
  <c r="D19" i="8" s="1"/>
  <c r="F19" i="8" s="1"/>
  <c r="W52" i="33"/>
  <c r="U52" i="33"/>
  <c r="E52" i="33"/>
  <c r="C52" i="33"/>
  <c r="C7" i="2"/>
  <c r="C6" i="2"/>
  <c r="J18" i="8" l="1"/>
  <c r="H18" i="8"/>
  <c r="F18" i="8"/>
  <c r="P18" i="8" s="1"/>
  <c r="C7" i="35"/>
  <c r="C8" i="48"/>
  <c r="B55" i="2"/>
  <c r="C56" i="2" s="1"/>
  <c r="S52" i="33"/>
  <c r="D52" i="33"/>
  <c r="AB54" i="26"/>
  <c r="Z54" i="26"/>
  <c r="X55" i="26"/>
  <c r="G54" i="26"/>
  <c r="I19" i="8" s="1"/>
  <c r="E54" i="26"/>
  <c r="G19" i="8" s="1"/>
  <c r="Q18" i="8" s="1"/>
  <c r="C55" i="26"/>
  <c r="C7" i="1"/>
  <c r="C6" i="1"/>
  <c r="I29" i="8"/>
  <c r="G29" i="8"/>
  <c r="E29" i="8"/>
  <c r="D29" i="8"/>
  <c r="I28" i="8"/>
  <c r="G28" i="8"/>
  <c r="E28" i="8"/>
  <c r="J19" i="8" l="1"/>
  <c r="T18" i="8" s="1"/>
  <c r="S18" i="8"/>
  <c r="F29" i="8"/>
  <c r="J29" i="8"/>
  <c r="J28" i="8"/>
  <c r="H28" i="8"/>
  <c r="H29" i="8"/>
  <c r="K19" i="8"/>
  <c r="H19" i="8"/>
  <c r="R18" i="8" s="1"/>
  <c r="O24" i="8"/>
  <c r="F28" i="8"/>
  <c r="S24" i="8"/>
  <c r="Q24" i="8"/>
  <c r="U52" i="1"/>
  <c r="Q29" i="8"/>
  <c r="O29" i="8"/>
  <c r="S29" i="8"/>
  <c r="Z55" i="26"/>
  <c r="G19" i="25"/>
  <c r="H19" i="25" s="1"/>
  <c r="AB55" i="26"/>
  <c r="I19" i="25"/>
  <c r="B52" i="1"/>
  <c r="D16" i="8"/>
  <c r="G55" i="26"/>
  <c r="E55" i="26"/>
  <c r="R24" i="8"/>
  <c r="P24" i="8"/>
  <c r="K26" i="8"/>
  <c r="L26" i="8" s="1"/>
  <c r="AB55" i="2"/>
  <c r="AB56" i="2" s="1"/>
  <c r="Z55" i="2"/>
  <c r="Z56" i="2" s="1"/>
  <c r="X56" i="2"/>
  <c r="E56" i="2"/>
  <c r="K24" i="8"/>
  <c r="L24" i="8" s="1"/>
  <c r="K28" i="8"/>
  <c r="L28" i="8" s="1"/>
  <c r="K29" i="8"/>
  <c r="L29" i="8" s="1"/>
  <c r="U18" i="25" l="1"/>
  <c r="V18" i="25" s="1"/>
  <c r="J19" i="25"/>
  <c r="L19" i="8"/>
  <c r="K19" i="25"/>
  <c r="S18" i="25"/>
  <c r="T18" i="25" s="1"/>
  <c r="R29" i="8"/>
  <c r="H16" i="8"/>
  <c r="R16" i="8" s="1"/>
  <c r="J16" i="8"/>
  <c r="T16" i="8" s="1"/>
  <c r="F16" i="8"/>
  <c r="P29" i="8"/>
  <c r="V24" i="8"/>
  <c r="U24" i="8"/>
  <c r="V29" i="8"/>
  <c r="T24" i="8"/>
  <c r="M25" i="25"/>
  <c r="N25" i="25" s="1"/>
  <c r="G56" i="2"/>
  <c r="AA52" i="1"/>
  <c r="AA53" i="1" s="1"/>
  <c r="Y52" i="1"/>
  <c r="Y53" i="1" s="1"/>
  <c r="W52" i="1"/>
  <c r="W53" i="1" s="1"/>
  <c r="G53" i="1"/>
  <c r="E52" i="1"/>
  <c r="E53" i="1" s="1"/>
  <c r="C52" i="1"/>
  <c r="C53" i="1" s="1"/>
  <c r="M19" i="25" l="1"/>
  <c r="N19" i="25" s="1"/>
  <c r="L19" i="25"/>
  <c r="P16" i="8"/>
  <c r="U29" i="8"/>
  <c r="G20" i="8"/>
  <c r="I20" i="8"/>
  <c r="E20" i="8"/>
  <c r="D20" i="8"/>
  <c r="T29" i="8"/>
  <c r="J20" i="8" l="1"/>
  <c r="T20" i="8" s="1"/>
  <c r="H20" i="8"/>
  <c r="R20" i="8" s="1"/>
  <c r="S20" i="8"/>
  <c r="K20" i="8"/>
  <c r="L20" i="8" s="1"/>
  <c r="F20" i="8"/>
  <c r="P20" i="8" s="1"/>
  <c r="Q20" i="8"/>
  <c r="O20" i="8"/>
  <c r="K18" i="8"/>
  <c r="D31" i="8"/>
  <c r="E31" i="8"/>
  <c r="G31" i="8"/>
  <c r="K16" i="8"/>
  <c r="L18" i="8" l="1"/>
  <c r="V18" i="8" s="1"/>
  <c r="U18" i="8"/>
  <c r="L16" i="8"/>
  <c r="U20" i="8"/>
  <c r="V20" i="8"/>
  <c r="U16" i="8"/>
  <c r="F31" i="8"/>
  <c r="D7" i="8"/>
  <c r="Q31" i="8"/>
  <c r="O31" i="8"/>
  <c r="O31" i="25"/>
  <c r="I29" i="25"/>
  <c r="E29" i="25"/>
  <c r="D29" i="25"/>
  <c r="I28" i="25"/>
  <c r="G28" i="25"/>
  <c r="E28" i="25"/>
  <c r="I20" i="25"/>
  <c r="G20" i="25"/>
  <c r="E20" i="25"/>
  <c r="D20" i="25"/>
  <c r="I16" i="25"/>
  <c r="G16" i="25"/>
  <c r="E16" i="25"/>
  <c r="D9" i="25"/>
  <c r="D4" i="25"/>
  <c r="V16" i="8" l="1"/>
  <c r="F20" i="25"/>
  <c r="F29" i="25"/>
  <c r="H20" i="25"/>
  <c r="J20" i="25"/>
  <c r="Q29" i="25"/>
  <c r="R29" i="25" s="1"/>
  <c r="J29" i="25"/>
  <c r="U29" i="25"/>
  <c r="V29" i="25" s="1"/>
  <c r="D28" i="25"/>
  <c r="F28" i="25" s="1"/>
  <c r="Q24" i="25"/>
  <c r="R24" i="25" s="1"/>
  <c r="U24" i="25"/>
  <c r="V24" i="25" s="1"/>
  <c r="S24" i="25"/>
  <c r="T24" i="25" s="1"/>
  <c r="D16" i="25"/>
  <c r="F16" i="25" s="1"/>
  <c r="Q16" i="25"/>
  <c r="U16" i="25"/>
  <c r="S16" i="25"/>
  <c r="Q20" i="25"/>
  <c r="R20" i="25" s="1"/>
  <c r="S20" i="25"/>
  <c r="T20" i="25" s="1"/>
  <c r="U20" i="25"/>
  <c r="V20" i="25" s="1"/>
  <c r="K18" i="25"/>
  <c r="I31" i="25"/>
  <c r="J31" i="8"/>
  <c r="K20" i="25"/>
  <c r="L20" i="25" s="1"/>
  <c r="K24" i="25"/>
  <c r="L24" i="25" s="1"/>
  <c r="K28" i="25"/>
  <c r="I31" i="8"/>
  <c r="P31" i="8"/>
  <c r="K16" i="25"/>
  <c r="E31" i="25"/>
  <c r="L18" i="25" l="1"/>
  <c r="W18" i="25"/>
  <c r="X18" i="25" s="1"/>
  <c r="L28" i="25"/>
  <c r="V16" i="25"/>
  <c r="T16" i="25"/>
  <c r="R16" i="25"/>
  <c r="J28" i="25"/>
  <c r="H28" i="25"/>
  <c r="W16" i="25"/>
  <c r="L16" i="25"/>
  <c r="J16" i="25"/>
  <c r="H16" i="25"/>
  <c r="M18" i="25"/>
  <c r="K31" i="8"/>
  <c r="G29" i="25"/>
  <c r="W20" i="25"/>
  <c r="X20" i="25" s="1"/>
  <c r="U31" i="25"/>
  <c r="D31" i="25"/>
  <c r="Q31" i="25"/>
  <c r="H31" i="8"/>
  <c r="M24" i="25"/>
  <c r="N24" i="25" s="1"/>
  <c r="M20" i="25"/>
  <c r="M16" i="25"/>
  <c r="N16" i="25" s="1"/>
  <c r="S31" i="8"/>
  <c r="M28" i="25"/>
  <c r="N28" i="25" s="1"/>
  <c r="T31" i="8"/>
  <c r="N18" i="25" l="1"/>
  <c r="Y18" i="25"/>
  <c r="Z18" i="25" s="1"/>
  <c r="Y20" i="25"/>
  <c r="Z20" i="25" s="1"/>
  <c r="N20" i="25"/>
  <c r="Y16" i="25"/>
  <c r="Z16" i="25" s="1"/>
  <c r="X16" i="25"/>
  <c r="S29" i="25"/>
  <c r="T29" i="25" s="1"/>
  <c r="H29" i="25"/>
  <c r="H31" i="25" s="1"/>
  <c r="R31" i="25"/>
  <c r="V31" i="25"/>
  <c r="U31" i="8"/>
  <c r="K29" i="25"/>
  <c r="G31" i="25"/>
  <c r="L31" i="8"/>
  <c r="D7" i="25"/>
  <c r="R31" i="8"/>
  <c r="W29" i="25" l="1"/>
  <c r="X29" i="25" s="1"/>
  <c r="L29" i="25"/>
  <c r="F31" i="25"/>
  <c r="S31" i="25"/>
  <c r="T31" i="25" s="1"/>
  <c r="M29" i="25"/>
  <c r="V31" i="8"/>
  <c r="Y29" i="25" l="1"/>
  <c r="Z29" i="25" s="1"/>
  <c r="N29" i="25"/>
  <c r="K26" i="25"/>
  <c r="W24" i="25" l="1"/>
  <c r="X24" i="25" s="1"/>
  <c r="L26" i="25"/>
  <c r="M26" i="25"/>
  <c r="N26" i="25" s="1"/>
  <c r="N31" i="25" s="1"/>
  <c r="K31" i="25"/>
  <c r="W31" i="25" s="1"/>
  <c r="X31" i="25" s="1"/>
  <c r="J31" i="25"/>
  <c r="L31" i="25"/>
  <c r="M31" i="25" l="1"/>
  <c r="Y31" i="25" s="1"/>
  <c r="Z31" i="25" s="1"/>
  <c r="Y24" i="25"/>
  <c r="Z24" i="25" s="1"/>
</calcChain>
</file>

<file path=xl/sharedStrings.xml><?xml version="1.0" encoding="utf-8"?>
<sst xmlns="http://schemas.openxmlformats.org/spreadsheetml/2006/main" count="1050" uniqueCount="260">
  <si>
    <t>ПЕДАГОГИЧЕСКОЙ ДИАГНОСТИКИ</t>
  </si>
  <si>
    <t>Фамилия имя ребёнка</t>
  </si>
  <si>
    <t>Справка</t>
  </si>
  <si>
    <t>Высокий уровень</t>
  </si>
  <si>
    <t>Средний уровень</t>
  </si>
  <si>
    <t>Низкий уровень</t>
  </si>
  <si>
    <t>Конструирование</t>
  </si>
  <si>
    <t xml:space="preserve">Дата </t>
  </si>
  <si>
    <t>воспитатель(ФИО)</t>
  </si>
  <si>
    <t>детей</t>
  </si>
  <si>
    <t>%</t>
  </si>
  <si>
    <t>Разделы программы (дисциплины)</t>
  </si>
  <si>
    <t xml:space="preserve">Цель:   </t>
  </si>
  <si>
    <r>
      <t xml:space="preserve">Всего обследовано детей:   </t>
    </r>
    <r>
      <rPr>
        <u/>
        <sz val="12"/>
        <rFont val="Times New Roman"/>
        <family val="1"/>
        <charset val="204"/>
      </rPr>
      <t/>
    </r>
  </si>
  <si>
    <t>Итого детей</t>
  </si>
  <si>
    <t xml:space="preserve">Учебный год: </t>
  </si>
  <si>
    <t>ПРОТОКОЛ №1</t>
  </si>
  <si>
    <t>инструктор ФИЗО (ФИО)</t>
  </si>
  <si>
    <t>Пение</t>
  </si>
  <si>
    <t>РАЗВИТИЕ РЕЧИ</t>
  </si>
  <si>
    <t>РЭМП</t>
  </si>
  <si>
    <t>Ходьба</t>
  </si>
  <si>
    <t>ФИЗИЧЕСКАЯ КУЛЬТУРА</t>
  </si>
  <si>
    <t>Познавательное развитие</t>
  </si>
  <si>
    <t xml:space="preserve">Лепка </t>
  </si>
  <si>
    <t>Пожарная безопасность</t>
  </si>
  <si>
    <t>Физическая культура</t>
  </si>
  <si>
    <t>Музыка</t>
  </si>
  <si>
    <t>Развитие речи</t>
  </si>
  <si>
    <t>Игровая деятельность</t>
  </si>
  <si>
    <t>средний показатель</t>
  </si>
  <si>
    <t>возраст детей</t>
  </si>
  <si>
    <t>область программы</t>
  </si>
  <si>
    <t>кол-во детей</t>
  </si>
  <si>
    <t>качество образования</t>
  </si>
  <si>
    <t>дети</t>
  </si>
  <si>
    <t>ЦЕЛЬ: выявление  уровня словарного  запаса (активный словарь)  (называет), уровня сформированности грамматического строя речи</t>
  </si>
  <si>
    <t>Воспитатели:</t>
  </si>
  <si>
    <t>тесты, задания</t>
  </si>
  <si>
    <t>начало года</t>
  </si>
  <si>
    <t>конец года</t>
  </si>
  <si>
    <t>уровень развития на начало учебного года</t>
  </si>
  <si>
    <t>уровень развития на середину учебного года</t>
  </si>
  <si>
    <t>уровень развития на конец учебного года</t>
  </si>
  <si>
    <t>результаты мониторинга на начало учебного года</t>
  </si>
  <si>
    <t>результаты мониторинга на конец учебного года</t>
  </si>
  <si>
    <t xml:space="preserve">всего обследовано детей </t>
  </si>
  <si>
    <t xml:space="preserve">высокий уровень </t>
  </si>
  <si>
    <t xml:space="preserve">средний уровень </t>
  </si>
  <si>
    <t xml:space="preserve">низкий уровень </t>
  </si>
  <si>
    <t>определение уровня достижений воспитанников на конец учебного года</t>
  </si>
  <si>
    <t>динамика развития</t>
  </si>
  <si>
    <t xml:space="preserve">ПРОТОКОЛ </t>
  </si>
  <si>
    <t>Бег на 10 метров</t>
  </si>
  <si>
    <t>прыжки  длину с места</t>
  </si>
  <si>
    <t>ПРОТОКОЛ</t>
  </si>
  <si>
    <t>муз.рук-ль (ФИО)</t>
  </si>
  <si>
    <t>Лазание по гимнастической стенке</t>
  </si>
  <si>
    <t>МУЗЫКА</t>
  </si>
  <si>
    <t>игра</t>
  </si>
  <si>
    <t>развитие речи</t>
  </si>
  <si>
    <t>Лепка</t>
  </si>
  <si>
    <t>ФИЗО</t>
  </si>
  <si>
    <t>ИТОГОВЫЙ РЕЗУЛЬТАТ</t>
  </si>
  <si>
    <t>Чтение худ.лит-ры</t>
  </si>
  <si>
    <t>Труд</t>
  </si>
  <si>
    <t>Аппликация</t>
  </si>
  <si>
    <r>
      <t xml:space="preserve"> </t>
    </r>
    <r>
      <rPr>
        <b/>
        <sz val="18"/>
        <rFont val="Times New Roman"/>
        <family val="1"/>
        <charset val="204"/>
      </rPr>
      <t xml:space="preserve">ИГРА </t>
    </r>
  </si>
  <si>
    <r>
      <rPr>
        <b/>
        <sz val="16"/>
        <rFont val="Times New Roman"/>
        <family val="1"/>
        <charset val="204"/>
      </rPr>
      <t>Цель:</t>
    </r>
    <r>
      <rPr>
        <sz val="16"/>
        <rFont val="Times New Roman"/>
        <family val="1"/>
        <charset val="204"/>
      </rPr>
      <t xml:space="preserve"> выявление умения  составлять замысел игры, постановка игровых целей и задач, содержание игр</t>
    </r>
  </si>
  <si>
    <t>итог детей</t>
  </si>
  <si>
    <r>
      <rPr>
        <b/>
        <sz val="16"/>
        <rFont val="Times New Roman"/>
        <family val="1"/>
        <charset val="204"/>
      </rPr>
      <t xml:space="preserve">Цель: </t>
    </r>
    <r>
      <rPr>
        <sz val="16"/>
        <rFont val="Times New Roman"/>
        <family val="1"/>
        <charset val="204"/>
      </rPr>
      <t>выявить уровень развития продуктивной деятельности детей и развития детского творчества</t>
    </r>
    <r>
      <rPr>
        <b/>
        <sz val="16"/>
        <color indexed="10"/>
        <rFont val="Times New Roman"/>
        <family val="1"/>
        <charset val="204"/>
      </rPr>
      <t xml:space="preserve">
</t>
    </r>
  </si>
  <si>
    <r>
      <t>Цель</t>
    </r>
    <r>
      <rPr>
        <sz val="16"/>
        <rFont val="Times New Roman"/>
        <family val="1"/>
        <charset val="204"/>
      </rPr>
      <t xml:space="preserve">:  выявить уровень сформированности физических умений и навыков в ходьбе, лазании, гибкости, в длину с места </t>
    </r>
  </si>
  <si>
    <r>
      <rPr>
        <b/>
        <sz val="16"/>
        <rFont val="Times New Roman"/>
        <family val="1"/>
        <charset val="204"/>
      </rPr>
      <t>ЦЕЛЬ</t>
    </r>
    <r>
      <rPr>
        <sz val="16"/>
        <rFont val="Times New Roman"/>
        <family val="1"/>
        <charset val="204"/>
      </rPr>
      <t>: выявить уровень сформированности  деткого музыкального творчества</t>
    </r>
  </si>
  <si>
    <r>
      <t>Формы обследования:</t>
    </r>
    <r>
      <rPr>
        <u/>
        <sz val="26"/>
        <rFont val="Times New Roman"/>
        <family val="1"/>
        <charset val="204"/>
      </rPr>
      <t xml:space="preserve">  </t>
    </r>
  </si>
  <si>
    <t xml:space="preserve"> ОБЛАСТЬ РЕЧЕВОЕ РАЗВИТИЕ</t>
  </si>
  <si>
    <t>ЧТЕНИЕ ХУДОЖЕСТВЕННОЙ ЛИТЕРАТУРЫ</t>
  </si>
  <si>
    <t>результаты мониторинга на конец учебного года (Развитие речи)</t>
  </si>
  <si>
    <t>результаты мониторинга на середину учебного года (Чтение худ.лит-ры)</t>
  </si>
  <si>
    <t>результаты мониторинга на конец учебного года (Чтение худ.лит-ры)</t>
  </si>
  <si>
    <t>речевое развитие</t>
  </si>
  <si>
    <t xml:space="preserve"> ОБЛАСТЬ ПОЗНАВАТЕЛЬНОЕ РАЗВИТИЕ</t>
  </si>
  <si>
    <t>Объединяясь в игре со сверстниками, может принимать на себя роль,  владеет способом ролевого поведения</t>
  </si>
  <si>
    <t>Соблюдает  ролевое соподчинение, ведет ролевые диалоги</t>
  </si>
  <si>
    <t>Взаимодействуя с товарищами, проявляет инициативу и предлагает новые роли или действия, обогащает сюжет</t>
  </si>
  <si>
    <t xml:space="preserve">В дидактических 
играх противостоит трудностям, подчиняется правилам
</t>
  </si>
  <si>
    <t>В настольно-печатных играх может выступать в роли ведущего, объяснять правила</t>
  </si>
  <si>
    <t>Имеет простейшие представления о театре, театральных профессиях</t>
  </si>
  <si>
    <r>
      <t xml:space="preserve">Цель: </t>
    </r>
    <r>
      <rPr>
        <sz val="16"/>
        <rFont val="Times New Roman"/>
        <family val="1"/>
        <charset val="204"/>
      </rPr>
      <t xml:space="preserve">выявить уровень сформированности основ безопасного поведения </t>
    </r>
    <r>
      <rPr>
        <b/>
        <sz val="16"/>
        <rFont val="Times New Roman"/>
        <family val="1"/>
        <charset val="204"/>
      </rPr>
      <t xml:space="preserve">
</t>
    </r>
  </si>
  <si>
    <t>ОСНОВЫ БЕЗОПАСНОГО ПОВЕДЕНИЯ</t>
  </si>
  <si>
    <t>ЭЛЕМЕНТАРНАЯ ТРУДОВАЯ ДЕЯТЕЛЬНОСТЬ</t>
  </si>
  <si>
    <t>результаты мониторинга на конец учебного года (ОБЖ)</t>
  </si>
  <si>
    <t>результаты мониторинга на конец учебного года (ТРУД)</t>
  </si>
  <si>
    <t xml:space="preserve"> ОБЛАСТЬ СОЦИАЛЬНО-КОММУНИКАТИВНОЕ РАЗВИТИЕ</t>
  </si>
  <si>
    <t>ОБЖ</t>
  </si>
  <si>
    <t>Социально-коммуникативное развитие</t>
  </si>
  <si>
    <t>Художественно-эстетическое развитие</t>
  </si>
  <si>
    <t xml:space="preserve"> ОБЛАСТЬ ХУДОЖЕСТВЕННО-ЭСТЕТИЧЕСКОЕ РАЗВИТИЕ</t>
  </si>
  <si>
    <t>Рисование</t>
  </si>
  <si>
    <t>результаты мониторинга на конец учебного года (рисование)</t>
  </si>
  <si>
    <t>результаты мониторинга на конец учебного года (лепка)</t>
  </si>
  <si>
    <t>результаты мониторинга на середину учебного года (рисование)</t>
  </si>
  <si>
    <t>результаты мониторинга на середину учебного года (аппликация)</t>
  </si>
  <si>
    <t>результаты мониторинга на конец учебного года (аппликация)</t>
  </si>
  <si>
    <t>ОБЛАСТЬ ФИЗИЧЕСКОЕ РАЗВИТИЕ</t>
  </si>
  <si>
    <t>Физическое развитие</t>
  </si>
  <si>
    <t>Чтение худ. лит-ры</t>
  </si>
  <si>
    <t>ПОЖАРНАЯ БЕЗОПАСНОСТЬ</t>
  </si>
  <si>
    <r>
      <rPr>
        <b/>
        <sz val="16"/>
        <rFont val="Times New Roman"/>
        <family val="1"/>
        <charset val="204"/>
      </rPr>
      <t>Цель</t>
    </r>
    <r>
      <rPr>
        <sz val="16"/>
        <rFont val="Times New Roman"/>
        <family val="1"/>
        <charset val="204"/>
      </rPr>
      <t xml:space="preserve">: определить уровень сформированности основ безопасности собственной жизнедеятельности (формирование  представлений о некоторых видах опасных ситуаций и способах поведения в них; приобщение к правилам безопасного поведения в стандартных опасных ситуациях)
</t>
    </r>
  </si>
  <si>
    <t xml:space="preserve"> Знает  свою фамилию, имя, 
адрес</t>
  </si>
  <si>
    <t>Знает   по внешнему виду пожарную машину и 
ее назначение</t>
  </si>
  <si>
    <t>Знает назначение телефона с номером 01</t>
  </si>
  <si>
    <t>Умеет набирать номер и вести ролевой диалог (называет фамилию, имя, адрес)</t>
  </si>
  <si>
    <t xml:space="preserve">Имеет представления о труде пожарных
</t>
  </si>
  <si>
    <t>Знает средства и действия людей при тушении пожара.</t>
  </si>
  <si>
    <t>Знает пожароопасные предметы</t>
  </si>
  <si>
    <t>Знает правила пожарной безопасности в новогодние праздники (при наличии елки)</t>
  </si>
  <si>
    <t>Знает правила обращения со спичками, зажигалкой и приборами (газовой и электроплитой, утюгом)</t>
  </si>
  <si>
    <t>Имеет представления о пожаре и его последствиях</t>
  </si>
  <si>
    <t>Знает основные действия при пожаре дома.</t>
  </si>
  <si>
    <t>ОБЛАСТЬ СОЦИАЛЬНО-КОММУНИКАТИВНОЕ РАЗВИТИЕ</t>
  </si>
  <si>
    <t>РЭМП, ПОЗНАВАТЕЛЬНОЕ РАЗВИТИЕ</t>
  </si>
  <si>
    <t>результаты мониторинга на середину учебного года (РЭМП)</t>
  </si>
  <si>
    <t>результаты мониторинга на конец учебного года (РЭМП)</t>
  </si>
  <si>
    <t>результаты мониторинга на середину учебного года (Познавательное развитие)</t>
  </si>
  <si>
    <t>результаты мониторинга на конец учебного года (Познавательное развитие)</t>
  </si>
  <si>
    <r>
      <t>Цель</t>
    </r>
    <r>
      <rPr>
        <sz val="16"/>
        <rFont val="Times New Roman"/>
        <family val="1"/>
        <charset val="204"/>
      </rPr>
      <t>: определить уровень развития математических способностей: знание и различение величины,  умения  оринтериваться в пространстве и во времени; выявление уровня сформированности умения распознавать предметы, выделяя их особенности их строения, связывая их качества и свойства с назначением  (на основе родовых обобщений)</t>
    </r>
  </si>
  <si>
    <t>лит-ра</t>
  </si>
  <si>
    <t>рисование</t>
  </si>
  <si>
    <t>Консруирование</t>
  </si>
  <si>
    <t>Здровье</t>
  </si>
  <si>
    <t>Здоровье</t>
  </si>
  <si>
    <t xml:space="preserve">Понимает и употребляет слова-антонимы; умеет образовывать новые слова по аналогии со знакомыми словами (сахарница — сухарница). </t>
  </si>
  <si>
    <t xml:space="preserve">Умеет выделять первый звук в слове. </t>
  </si>
  <si>
    <t xml:space="preserve">Рассказывает о содержании сюжетной картинки. </t>
  </si>
  <si>
    <t>С помощью взрослого повторяет образцы описания игрушки.</t>
  </si>
  <si>
    <t xml:space="preserve">Может назвать любимую сказку, прочитать наизусть понравившееся стихотворение, считалку. </t>
  </si>
  <si>
    <t>Рассматривает иллюстрированные издания детских книг, проявляет интерес к ним.</t>
  </si>
  <si>
    <t>Драматизирует (инсценирует) с помощью взрослого небольшие сказки (отрывки из сказок).</t>
  </si>
  <si>
    <t>Различает, из каких частей составлена группа предметов, называть их ха¬рактерные особенности (цвет, размер, назначение).</t>
  </si>
  <si>
    <t>Умеет считать до 5 (количественный счет), отвечать на вопрос «Сколько всего?».</t>
  </si>
  <si>
    <t>Определяет части суток.</t>
  </si>
  <si>
    <t>Сравнивает количество предметов в группах на основе счета (до 5), а также путем поштучного соотнесения предметов двух групп (составления пар); определять, каких предметов больше, меньше, равное количество.</t>
  </si>
  <si>
    <t>Умеет сравнивать два предмета по величине (больше — меньше, выше — ниже, длиннее — короче, одинаковые, равные) на основе приложения их друг к другу или наложения.</t>
  </si>
  <si>
    <t>Различает и называет круг, квадрат, треугольник, шар, куб; знает их характерные отличия.</t>
  </si>
  <si>
    <t>Определяет положение предметов в пространстве по отношению к себе вверху — внизу, впереди — сзади); умеет двигаться в нужном направлении то сигналу: вперед и назад, вверх и вниз (по лестнице).</t>
  </si>
  <si>
    <t>Умеет использовать строительные детали с учетом их конструктивных свойств.</t>
  </si>
  <si>
    <t>Умеет сгибать прямоугольный лист бумаги пополам.</t>
  </si>
  <si>
    <t>Способен преобразовывать постройки в соответствии с заданием педагога</t>
  </si>
  <si>
    <t>уровень развития на начало  учебного года</t>
  </si>
  <si>
    <t>Называет разные предметы, которые окружают его в помещениях, на участке, на улице; знает их назначение.</t>
  </si>
  <si>
    <t>Называет признаки и количество предметов.</t>
  </si>
  <si>
    <t>Называет домашних животных и знает, какую пользу они приносят человеку</t>
  </si>
  <si>
    <t>Различает и называет некоторые растения ближайшего окружения. Называет времена года в правильной последовательности. Знает и соблюдает элементарные правила поведения в природе.</t>
  </si>
  <si>
    <r>
      <t xml:space="preserve">Цель: </t>
    </r>
    <r>
      <rPr>
        <sz val="16"/>
        <rFont val="Times New Roman"/>
        <family val="1"/>
        <charset val="204"/>
      </rPr>
      <t>выявить уровень развития сенсорной культуры и познавательно-исследовательской и продуктивной (конструктивной) деятельности; ыявление уровня сформированности умения распознавать предметы, выделяя их особенности их строения, связывая их качества и свойства с назначением  (на основе родовых обобщений)</t>
    </r>
    <r>
      <rPr>
        <b/>
        <sz val="16"/>
        <rFont val="Times New Roman"/>
        <family val="1"/>
        <charset val="204"/>
      </rPr>
      <t xml:space="preserve">
</t>
    </r>
  </si>
  <si>
    <t>результаты мониторинга на середину учебного года (Конструирование)</t>
  </si>
  <si>
    <t>результаты мониторинга на конец учебного года (Конструирование)</t>
  </si>
  <si>
    <t>Адекватно воспринимает в театре художественный образ</t>
  </si>
  <si>
    <t>В самостоятельных театрализованных играх обустраивает место для игры (режиссерской, драматизации), воплощается в роли, используя художественные выразительные средства (интонация, мимика), атрибуты, реквизит.</t>
  </si>
  <si>
    <t>Самостоятельно одевается, раздевается, складывает и убирает одежду, с помощью взрослого приводит ее в порядок.</t>
  </si>
  <si>
    <t>Самостоятельно выполняет обязанности дежурного по столовой</t>
  </si>
  <si>
    <t>Самостоятельно готовит к занятиям свое рабочее место, убирает материалы по окончании работы.</t>
  </si>
  <si>
    <t>Соблюдает элементарные правила поведения в детском саду.</t>
  </si>
  <si>
    <t>Соблюдает элементарные правила поведения на улице и в транспорте, элементарные правила дорожного движения.</t>
  </si>
  <si>
    <t>Понимает значения сигналов светофора. Узнает и называет дорожные знаки «Пешеходный переход», «Дети».</t>
  </si>
  <si>
    <t>Различает проезжую часть, тротуар, подземный пешеходный переход, пешеходный переход «Зебра».</t>
  </si>
  <si>
    <t>Различает и называет специальные виды транспорта («Скорая помощь», «Пожарная», «Полиция»), объясняет их назначение.</t>
  </si>
  <si>
    <t>Знает и соблюдает элементарные правила поведения в природе (способы безопасного взаимодействия с растениями и животными, бережного отношения к окружающей природе).</t>
  </si>
  <si>
    <t>результаты мониторинга на начало учебного года (ОБЖ)</t>
  </si>
  <si>
    <t>результаты мониторинга на начало учебного года (ТРУД)</t>
  </si>
  <si>
    <t xml:space="preserve">Изображает   предметы,   создает отчетливые формы, подбирает  цвета, аккуратно закрашивает, использует  различные материалы  </t>
  </si>
  <si>
    <t>Передает несложный сюжет, объединяя в рисунке несколько предметов.</t>
  </si>
  <si>
    <t>Выделяет выраз.ср-ва дымковской и филимоновской игрушки. Украшает силуэты элементами росписи.</t>
  </si>
  <si>
    <t>Создает образы разных предметов и игрушек, объединяет их в композицию. Использует разные приемы лепки.</t>
  </si>
  <si>
    <t>Правильно держит ножницы и умеет резать ими по прямой и диагонали, вырезать круг из квадрата, овал из прямоугольника, плавно срезать и закруглять углы.</t>
  </si>
  <si>
    <t>Составляет узоры из растительных форм и геометрических фигур</t>
  </si>
  <si>
    <t>уровень развития на нчало учебного года</t>
  </si>
  <si>
    <t xml:space="preserve">Аккуратно наклеивает изображения предметов, состоящие из нескольких частей </t>
  </si>
  <si>
    <t>воспитатель (ФИО)</t>
  </si>
  <si>
    <t>Соблюдает элементарные правила гигиены (по мере необходимости - моет руки с мылом, пользуется расческой, носовым платком, прикрывает рот при кашле).</t>
  </si>
  <si>
    <t>Обращается за помощью к взрослым при заболевании, травме. Соблюдает элементарные правила приема пищи (правильно пользуется левыми приборами, салфеткой, полоскает рот после еды).</t>
  </si>
  <si>
    <t>результаты мониторинга на начало учебного года (ФИЗО)</t>
  </si>
  <si>
    <t>результаты мониторинга на конец учебного года (ФИЗО)</t>
  </si>
  <si>
    <t>результаты мониторинга на начало учебного года (Здоровье)</t>
  </si>
  <si>
    <t>результаты мониторинга на конец учебного года (Здоровье)</t>
  </si>
  <si>
    <t>ср. результат</t>
  </si>
  <si>
    <t>ср.результат</t>
  </si>
  <si>
    <t>определение уровня достижений воспитанников на начало учебного года</t>
  </si>
  <si>
    <t>Слушание</t>
  </si>
  <si>
    <t>Песенное творчество</t>
  </si>
  <si>
    <t>Музыкально-ритмичесике движения</t>
  </si>
  <si>
    <t>Развитие танцевально-игрового творчества</t>
  </si>
  <si>
    <t>Игра на детских музыкальных инструментах</t>
  </si>
  <si>
    <t>дети 4-5 лет жизни группы №1 общеразвивающей направленности</t>
  </si>
  <si>
    <t xml:space="preserve"> ПОЗНАВАТЕЛЬНОЕ РАЗВИТИЕ</t>
  </si>
  <si>
    <t>КОНСТРУКТИВНО-МОДУЛЬНАЯ ДЕЯТЕЛЬНОСТЬ</t>
  </si>
  <si>
    <t>Сорокина Екатерина Викторовна</t>
  </si>
  <si>
    <t>середина года</t>
  </si>
  <si>
    <t>результаты мониторинга на СЕРЕДИНУ учебного года (ФИЗО)</t>
  </si>
  <si>
    <t>результаты мониторинга на СЕРЕДИНУ учебного года (Здоровье)</t>
  </si>
  <si>
    <t>результаты мониторинга на СЕРЕДИНУ учебного года (рисование)</t>
  </si>
  <si>
    <t>результаты мониторинга на НАЧАЛО учебного года (лепка)</t>
  </si>
  <si>
    <t>результаты мониторинга на СЕРЕДИНУ учебного года (лепка)</t>
  </si>
  <si>
    <t>результаты мониторинга на НАЧАЛО учебного года (аппликация)</t>
  </si>
  <si>
    <t>результаты мониторинга на СЕРЕДИНУ учебного года</t>
  </si>
  <si>
    <t>результаты мониторинга на СЕРЕДИНУ учебного года (ОБЖ)</t>
  </si>
  <si>
    <t>результаты мониторинга на СЕРЕДИНУ  учебного года (ТРУД)</t>
  </si>
  <si>
    <t>результаты мониторинга на СЕРЕДИНУ учебного года (Конструирование)</t>
  </si>
  <si>
    <t>результаты мониторинга на СЕРЕДИНУ  учебного года (Познавательное развитие)</t>
  </si>
  <si>
    <t>результаты мониторинга на СЕРЕДИНУ  учебного года (РЭМП)</t>
  </si>
  <si>
    <t>результаты мониторинга на СЕРЕДИНУ учебного года (Развитие речи)</t>
  </si>
  <si>
    <t>результаты мониторинга на СЕРЕДИНУ учебного года (Чтение худ.лит-ры)</t>
  </si>
  <si>
    <t>по результатам педагогической диагностики реализации общеобразовательной программы на начало 2022-2023 учебного года</t>
  </si>
  <si>
    <t>2022-2023</t>
  </si>
  <si>
    <t>Освоение  общеобразовательной программы (области) в группе общеразвивающей  направленности для детей 5 года жизни  №1 на начало  2022-2023 учебного года</t>
  </si>
  <si>
    <t>Освоение  общеобразовательной программы (разделы) в группе общеразвивающей  направленности для детей 5 года жизни  №1 на начало  2022-2023 учебного года</t>
  </si>
  <si>
    <t>Освоение  общеобразовательной программы (разделы) в группе общеразвивающей  направленности для детей 5 года жизни №1 на конец  2022-2023 учебного года</t>
  </si>
  <si>
    <t>Освоение  общеобразовательной программы (области) в группе общеразвивающей  направленности для детей 5 года жизни №1 на конец  2022-2023 учебного года</t>
  </si>
  <si>
    <t>Количественный анализ достижений воспитанников 5 года жизни группы №1 общеравивающей направленности на конец  2022-2023 учебного года</t>
  </si>
  <si>
    <t xml:space="preserve">Освоение общеобразовательной программы (разделы) в группе общеразвивающей  направленности для детей 5 года жизни №3 на конец  2022-2023 учебного года
</t>
  </si>
  <si>
    <t>Индивидуальный маршрут развития детей   5 года жизни группы №1 общеразвивающей направленности в 2022-2023 учебном году</t>
  </si>
  <si>
    <t>Освоение  общеобразовательной программы (разделы) в группе общеразвивающей  направленности для детей 5 года жизни  №1 на середину  2022-2023 учебного года</t>
  </si>
  <si>
    <t>Освоение  общеобразовательной программы (области) в группе общеразвивающей  направленности для детей 5 года жизни  №1 на середину  2022-2023 учебного года</t>
  </si>
  <si>
    <t>Количественный анализ достижений воспитанников 5 года жизни группы №1 общеразвивающей направленности на середину 2022-2023 учебного года</t>
  </si>
  <si>
    <t>по результатам педагогической диагностики реализации общеобразовательной программы на середину 2022-2023 учебного года</t>
  </si>
  <si>
    <t>определение уровня достижений воспитанников на середину учебного года</t>
  </si>
  <si>
    <t>Количественный анализ достижений воспитанников 5 года жизни группы №2 общеразвивающей направленности на начало 2022-2023 учебного года</t>
  </si>
  <si>
    <t>дети 4-5 лет жизни группы №2 общеразвивающей направленности</t>
  </si>
  <si>
    <t>Касумова Надежда Анатольевна</t>
  </si>
  <si>
    <t>А. Мухаммадазиз</t>
  </si>
  <si>
    <t xml:space="preserve">Б. Ильнур </t>
  </si>
  <si>
    <t>Б. Виталина</t>
  </si>
  <si>
    <t xml:space="preserve">Б. Зубаил </t>
  </si>
  <si>
    <t xml:space="preserve">В. Илья </t>
  </si>
  <si>
    <t xml:space="preserve">В. Антон </t>
  </si>
  <si>
    <t xml:space="preserve">Г. Байсангур </t>
  </si>
  <si>
    <t xml:space="preserve">Г. Антонина </t>
  </si>
  <si>
    <t xml:space="preserve">Д. Полина </t>
  </si>
  <si>
    <t xml:space="preserve">Е. Евгений </t>
  </si>
  <si>
    <t xml:space="preserve">К.Мирон </t>
  </si>
  <si>
    <t>К. Ульяна</t>
  </si>
  <si>
    <t xml:space="preserve">К. Аделина </t>
  </si>
  <si>
    <t>М. Руслан</t>
  </si>
  <si>
    <t xml:space="preserve">П. Екатерина </t>
  </si>
  <si>
    <t>П. Валерия</t>
  </si>
  <si>
    <t>Р. Матвей</t>
  </si>
  <si>
    <t xml:space="preserve">Р. Артем </t>
  </si>
  <si>
    <t xml:space="preserve">С. Ханифа </t>
  </si>
  <si>
    <t xml:space="preserve">С. Артур </t>
  </si>
  <si>
    <t>С. Анатолий</t>
  </si>
  <si>
    <t xml:space="preserve">С. Юлия </t>
  </si>
  <si>
    <t xml:space="preserve">У. Давид </t>
  </si>
  <si>
    <t xml:space="preserve">Ф. Данил </t>
  </si>
  <si>
    <t xml:space="preserve">Ф. Кира </t>
  </si>
  <si>
    <t xml:space="preserve">Х. София </t>
  </si>
  <si>
    <t xml:space="preserve">Ю. Илья </t>
  </si>
  <si>
    <t>результаты мониторинга на начало учебного года (Развитие речи)</t>
  </si>
  <si>
    <t>ФЭМП</t>
  </si>
  <si>
    <t>Корчагина Анастасия Олеговна</t>
  </si>
  <si>
    <t>ФКЦМ</t>
  </si>
  <si>
    <t>Касумова Надежда Анатольевна, Чичинская Светлана Николаевна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</si>
</sst>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9]General"/>
  </numFmts>
  <fonts count="42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u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6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name val="Arial"/>
      <family val="2"/>
      <charset val="204"/>
    </font>
    <font>
      <b/>
      <u/>
      <sz val="26"/>
      <name val="Arial"/>
      <family val="2"/>
      <charset val="204"/>
    </font>
    <font>
      <b/>
      <sz val="26"/>
      <name val="Arial"/>
      <family val="2"/>
      <charset val="204"/>
    </font>
    <font>
      <u/>
      <sz val="26"/>
      <name val="Times New Roman"/>
      <family val="1"/>
      <charset val="204"/>
    </font>
    <font>
      <b/>
      <i/>
      <sz val="26"/>
      <name val="Times New Roman"/>
      <family val="1"/>
      <charset val="204"/>
    </font>
    <font>
      <b/>
      <sz val="26"/>
      <color indexed="10"/>
      <name val="Times New Roman"/>
      <family val="1"/>
      <charset val="204"/>
    </font>
    <font>
      <b/>
      <sz val="26"/>
      <color indexed="36"/>
      <name val="Times New Roman"/>
      <family val="1"/>
      <charset val="204"/>
    </font>
    <font>
      <b/>
      <sz val="26"/>
      <color indexed="30"/>
      <name val="Times New Roman"/>
      <family val="1"/>
      <charset val="204"/>
    </font>
    <font>
      <b/>
      <sz val="26"/>
      <color rgb="FFFF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1"/>
      <charset val="204"/>
    </font>
    <font>
      <b/>
      <sz val="18"/>
      <color rgb="FFFF0000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42"/>
      </patternFill>
    </fill>
    <fill>
      <patternFill patternType="solid">
        <fgColor rgb="FFFFFFCC"/>
        <bgColor indexed="42"/>
      </patternFill>
    </fill>
    <fill>
      <patternFill patternType="solid">
        <fgColor theme="7" tint="0.59999389629810485"/>
        <bgColor indexed="3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6" fillId="0" borderId="0"/>
    <xf numFmtId="0" fontId="36" fillId="0" borderId="0"/>
    <xf numFmtId="165" fontId="37" fillId="0" borderId="0"/>
  </cellStyleXfs>
  <cellXfs count="919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/>
    <xf numFmtId="164" fontId="2" fillId="0" borderId="0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/>
    <xf numFmtId="0" fontId="8" fillId="6" borderId="16" xfId="0" applyFont="1" applyFill="1" applyBorder="1" applyAlignment="1">
      <alignment horizontal="center" vertical="top" wrapText="1"/>
    </xf>
    <xf numFmtId="0" fontId="8" fillId="6" borderId="47" xfId="0" applyFont="1" applyFill="1" applyBorder="1" applyAlignment="1">
      <alignment horizontal="center" vertical="top" wrapText="1"/>
    </xf>
    <xf numFmtId="0" fontId="8" fillId="6" borderId="2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8" fillId="0" borderId="0" xfId="0" applyFont="1"/>
    <xf numFmtId="0" fontId="15" fillId="2" borderId="2" xfId="0" applyFont="1" applyFill="1" applyBorder="1" applyAlignment="1">
      <alignment horizontal="right"/>
    </xf>
    <xf numFmtId="0" fontId="11" fillId="0" borderId="0" xfId="0" applyFont="1"/>
    <xf numFmtId="0" fontId="13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2" fillId="0" borderId="35" xfId="0" applyFont="1" applyBorder="1" applyAlignment="1">
      <alignment horizontal="center" vertical="top"/>
    </xf>
    <xf numFmtId="0" fontId="19" fillId="0" borderId="32" xfId="0" applyFont="1" applyBorder="1" applyAlignment="1">
      <alignment horizontal="center" vertical="top"/>
    </xf>
    <xf numFmtId="0" fontId="19" fillId="0" borderId="36" xfId="0" applyFont="1" applyBorder="1" applyAlignment="1">
      <alignment horizontal="center" vertical="top"/>
    </xf>
    <xf numFmtId="0" fontId="12" fillId="0" borderId="32" xfId="0" applyFont="1" applyBorder="1" applyAlignment="1">
      <alignment horizontal="center" vertical="top"/>
    </xf>
    <xf numFmtId="0" fontId="19" fillId="0" borderId="33" xfId="0" applyFont="1" applyBorder="1" applyAlignment="1">
      <alignment horizontal="center" vertical="top"/>
    </xf>
    <xf numFmtId="0" fontId="19" fillId="0" borderId="37" xfId="0" applyFont="1" applyBorder="1" applyAlignment="1">
      <alignment horizontal="center" vertical="top"/>
    </xf>
    <xf numFmtId="0" fontId="12" fillId="0" borderId="33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2" fillId="0" borderId="0" xfId="0" applyFont="1" applyAlignment="1"/>
    <xf numFmtId="0" fontId="13" fillId="0" borderId="0" xfId="0" applyFont="1" applyAlignment="1"/>
    <xf numFmtId="0" fontId="19" fillId="0" borderId="63" xfId="0" applyFont="1" applyBorder="1" applyAlignment="1">
      <alignment horizontal="center" vertical="top"/>
    </xf>
    <xf numFmtId="0" fontId="19" fillId="0" borderId="57" xfId="0" applyFont="1" applyBorder="1" applyAlignment="1">
      <alignment horizontal="center" vertical="top"/>
    </xf>
    <xf numFmtId="0" fontId="12" fillId="0" borderId="63" xfId="0" applyFont="1" applyBorder="1" applyAlignment="1">
      <alignment horizontal="center" vertical="top"/>
    </xf>
    <xf numFmtId="0" fontId="13" fillId="0" borderId="45" xfId="0" applyFont="1" applyBorder="1" applyAlignment="1">
      <alignment vertical="top"/>
    </xf>
    <xf numFmtId="0" fontId="13" fillId="0" borderId="43" xfId="0" applyFont="1" applyBorder="1" applyAlignment="1">
      <alignment vertical="top"/>
    </xf>
    <xf numFmtId="0" fontId="19" fillId="3" borderId="37" xfId="0" applyFont="1" applyFill="1" applyBorder="1" applyAlignment="1">
      <alignment horizontal="center" vertical="top"/>
    </xf>
    <xf numFmtId="0" fontId="11" fillId="6" borderId="0" xfId="0" applyFont="1" applyFill="1" applyBorder="1" applyAlignment="1">
      <alignment vertical="center"/>
    </xf>
    <xf numFmtId="0" fontId="11" fillId="6" borderId="0" xfId="0" applyFont="1" applyFill="1" applyBorder="1" applyAlignme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9" fillId="3" borderId="32" xfId="0" applyFont="1" applyFill="1" applyBorder="1" applyAlignment="1">
      <alignment horizontal="center" vertical="top"/>
    </xf>
    <xf numFmtId="0" fontId="12" fillId="0" borderId="68" xfId="0" applyFont="1" applyBorder="1" applyAlignment="1">
      <alignment horizontal="center" vertical="top"/>
    </xf>
    <xf numFmtId="0" fontId="19" fillId="3" borderId="33" xfId="0" applyFont="1" applyFill="1" applyBorder="1" applyAlignment="1">
      <alignment horizontal="center" vertical="top"/>
    </xf>
    <xf numFmtId="0" fontId="12" fillId="0" borderId="69" xfId="0" applyFont="1" applyBorder="1" applyAlignment="1">
      <alignment horizontal="center" vertical="top"/>
    </xf>
    <xf numFmtId="0" fontId="15" fillId="6" borderId="0" xfId="0" applyFont="1" applyFill="1" applyBorder="1"/>
    <xf numFmtId="0" fontId="21" fillId="0" borderId="0" xfId="0" applyFont="1" applyAlignment="1">
      <alignment vertical="center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3" borderId="0" xfId="0" applyFont="1" applyFill="1" applyBorder="1" applyAlignment="1"/>
    <xf numFmtId="0" fontId="23" fillId="0" borderId="0" xfId="0" applyFont="1"/>
    <xf numFmtId="0" fontId="22" fillId="0" borderId="0" xfId="0" applyFont="1" applyAlignment="1">
      <alignment horizontal="left" vertical="center"/>
    </xf>
    <xf numFmtId="0" fontId="22" fillId="2" borderId="1" xfId="0" applyFont="1" applyFill="1" applyBorder="1" applyAlignment="1">
      <alignment horizontal="right" vertical="center"/>
    </xf>
    <xf numFmtId="0" fontId="24" fillId="3" borderId="5" xfId="0" applyFont="1" applyFill="1" applyBorder="1"/>
    <xf numFmtId="0" fontId="25" fillId="0" borderId="0" xfId="0" applyFont="1" applyAlignment="1">
      <alignment horizontal="center"/>
    </xf>
    <xf numFmtId="0" fontId="22" fillId="3" borderId="0" xfId="0" applyFont="1" applyFill="1" applyBorder="1" applyAlignment="1">
      <alignment horizontal="center"/>
    </xf>
    <xf numFmtId="0" fontId="25" fillId="0" borderId="0" xfId="0" applyFont="1"/>
    <xf numFmtId="0" fontId="22" fillId="0" borderId="0" xfId="0" applyFont="1" applyAlignment="1">
      <alignment vertical="top" wrapText="1"/>
    </xf>
    <xf numFmtId="0" fontId="22" fillId="3" borderId="0" xfId="0" applyFont="1" applyFill="1" applyBorder="1" applyAlignment="1">
      <alignment horizontal="center" wrapText="1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/>
    <xf numFmtId="0" fontId="23" fillId="0" borderId="0" xfId="0" applyFont="1" applyBorder="1" applyAlignment="1">
      <alignment horizontal="center"/>
    </xf>
    <xf numFmtId="0" fontId="27" fillId="0" borderId="4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top" wrapText="1"/>
    </xf>
    <xf numFmtId="0" fontId="27" fillId="0" borderId="26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top" wrapText="1"/>
    </xf>
    <xf numFmtId="0" fontId="27" fillId="0" borderId="25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2" fillId="11" borderId="45" xfId="0" applyFont="1" applyFill="1" applyBorder="1" applyAlignment="1">
      <alignment horizontal="center" vertical="center"/>
    </xf>
    <xf numFmtId="1" fontId="22" fillId="11" borderId="58" xfId="0" applyNumberFormat="1" applyFont="1" applyFill="1" applyBorder="1" applyAlignment="1">
      <alignment horizontal="center" vertical="center" wrapText="1"/>
    </xf>
    <xf numFmtId="1" fontId="22" fillId="11" borderId="26" xfId="0" applyNumberFormat="1" applyFont="1" applyFill="1" applyBorder="1" applyAlignment="1">
      <alignment horizontal="center" vertical="center" wrapText="1"/>
    </xf>
    <xf numFmtId="1" fontId="22" fillId="11" borderId="16" xfId="0" applyNumberFormat="1" applyFont="1" applyFill="1" applyBorder="1" applyAlignment="1">
      <alignment horizontal="center" vertical="center" wrapText="1"/>
    </xf>
    <xf numFmtId="1" fontId="29" fillId="11" borderId="16" xfId="0" applyNumberFormat="1" applyFont="1" applyFill="1" applyBorder="1" applyAlignment="1">
      <alignment horizontal="center" vertical="center"/>
    </xf>
    <xf numFmtId="0" fontId="23" fillId="3" borderId="0" xfId="0" applyFont="1" applyFill="1"/>
    <xf numFmtId="0" fontId="22" fillId="12" borderId="52" xfId="0" applyFont="1" applyFill="1" applyBorder="1" applyAlignment="1">
      <alignment horizontal="center" vertical="center"/>
    </xf>
    <xf numFmtId="1" fontId="22" fillId="12" borderId="60" xfId="0" applyNumberFormat="1" applyFont="1" applyFill="1" applyBorder="1" applyAlignment="1">
      <alignment horizontal="center" vertical="center"/>
    </xf>
    <xf numFmtId="1" fontId="22" fillId="12" borderId="6" xfId="0" applyNumberFormat="1" applyFont="1" applyFill="1" applyBorder="1" applyAlignment="1">
      <alignment horizontal="center" vertical="center"/>
    </xf>
    <xf numFmtId="1" fontId="22" fillId="12" borderId="7" xfId="0" applyNumberFormat="1" applyFont="1" applyFill="1" applyBorder="1" applyAlignment="1">
      <alignment horizontal="center" vertical="center"/>
    </xf>
    <xf numFmtId="1" fontId="29" fillId="12" borderId="7" xfId="0" applyNumberFormat="1" applyFont="1" applyFill="1" applyBorder="1" applyAlignment="1">
      <alignment horizontal="center" vertical="center"/>
    </xf>
    <xf numFmtId="0" fontId="23" fillId="5" borderId="0" xfId="0" applyFont="1" applyFill="1"/>
    <xf numFmtId="0" fontId="22" fillId="11" borderId="36" xfId="0" applyFont="1" applyFill="1" applyBorder="1" applyAlignment="1">
      <alignment horizontal="center" vertical="center"/>
    </xf>
    <xf numFmtId="1" fontId="22" fillId="11" borderId="32" xfId="0" applyNumberFormat="1" applyFont="1" applyFill="1" applyBorder="1" applyAlignment="1">
      <alignment horizontal="center" vertical="center"/>
    </xf>
    <xf numFmtId="1" fontId="22" fillId="11" borderId="17" xfId="0" applyNumberFormat="1" applyFont="1" applyFill="1" applyBorder="1" applyAlignment="1">
      <alignment horizontal="center" vertical="center"/>
    </xf>
    <xf numFmtId="9" fontId="28" fillId="11" borderId="20" xfId="0" applyNumberFormat="1" applyFont="1" applyFill="1" applyBorder="1" applyAlignment="1">
      <alignment horizontal="center" vertical="center"/>
    </xf>
    <xf numFmtId="1" fontId="22" fillId="11" borderId="19" xfId="0" applyNumberFormat="1" applyFont="1" applyFill="1" applyBorder="1" applyAlignment="1">
      <alignment horizontal="center" vertical="center"/>
    </xf>
    <xf numFmtId="1" fontId="29" fillId="11" borderId="19" xfId="0" applyNumberFormat="1" applyFont="1" applyFill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1" fontId="22" fillId="0" borderId="58" xfId="0" applyNumberFormat="1" applyFont="1" applyBorder="1" applyAlignment="1">
      <alignment horizontal="center" vertical="center"/>
    </xf>
    <xf numFmtId="1" fontId="22" fillId="0" borderId="26" xfId="0" applyNumberFormat="1" applyFont="1" applyBorder="1" applyAlignment="1">
      <alignment horizontal="center" vertical="center"/>
    </xf>
    <xf numFmtId="9" fontId="28" fillId="0" borderId="24" xfId="0" applyNumberFormat="1" applyFont="1" applyBorder="1" applyAlignment="1">
      <alignment horizontal="center" vertical="center"/>
    </xf>
    <xf numFmtId="1" fontId="22" fillId="0" borderId="16" xfId="0" applyNumberFormat="1" applyFont="1" applyBorder="1" applyAlignment="1">
      <alignment horizontal="center" vertical="center"/>
    </xf>
    <xf numFmtId="1" fontId="22" fillId="0" borderId="45" xfId="0" applyNumberFormat="1" applyFont="1" applyBorder="1" applyAlignment="1">
      <alignment horizontal="center" vertical="center"/>
    </xf>
    <xf numFmtId="9" fontId="28" fillId="0" borderId="25" xfId="0" applyNumberFormat="1" applyFont="1" applyBorder="1" applyAlignment="1">
      <alignment horizontal="center" vertical="center"/>
    </xf>
    <xf numFmtId="1" fontId="22" fillId="0" borderId="42" xfId="0" applyNumberFormat="1" applyFont="1" applyBorder="1" applyAlignment="1">
      <alignment horizontal="center" vertical="center"/>
    </xf>
    <xf numFmtId="9" fontId="28" fillId="0" borderId="48" xfId="0" applyNumberFormat="1" applyFont="1" applyBorder="1" applyAlignment="1">
      <alignment horizontal="center" vertical="center"/>
    </xf>
    <xf numFmtId="1" fontId="22" fillId="0" borderId="10" xfId="0" applyNumberFormat="1" applyFont="1" applyBorder="1" applyAlignment="1">
      <alignment horizontal="center" vertical="center"/>
    </xf>
    <xf numFmtId="9" fontId="28" fillId="0" borderId="1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7" fillId="0" borderId="59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top" wrapText="1"/>
    </xf>
    <xf numFmtId="0" fontId="27" fillId="0" borderId="28" xfId="0" applyFont="1" applyBorder="1" applyAlignment="1">
      <alignment horizontal="center" vertical="center" wrapText="1"/>
    </xf>
    <xf numFmtId="0" fontId="22" fillId="4" borderId="58" xfId="0" applyFont="1" applyFill="1" applyBorder="1" applyAlignment="1">
      <alignment horizontal="center" vertical="center"/>
    </xf>
    <xf numFmtId="1" fontId="30" fillId="4" borderId="47" xfId="0" applyNumberFormat="1" applyFont="1" applyFill="1" applyBorder="1" applyAlignment="1">
      <alignment horizontal="center" vertical="center" wrapText="1"/>
    </xf>
    <xf numFmtId="1" fontId="22" fillId="4" borderId="16" xfId="0" applyNumberFormat="1" applyFont="1" applyFill="1" applyBorder="1" applyAlignment="1">
      <alignment horizontal="center" vertical="center" wrapText="1"/>
    </xf>
    <xf numFmtId="9" fontId="28" fillId="4" borderId="24" xfId="0" applyNumberFormat="1" applyFont="1" applyFill="1" applyBorder="1" applyAlignment="1">
      <alignment horizontal="center" vertical="center" wrapText="1"/>
    </xf>
    <xf numFmtId="1" fontId="22" fillId="4" borderId="26" xfId="0" applyNumberFormat="1" applyFont="1" applyFill="1" applyBorder="1" applyAlignment="1">
      <alignment horizontal="center" vertical="center" wrapText="1"/>
    </xf>
    <xf numFmtId="1" fontId="22" fillId="4" borderId="26" xfId="0" applyNumberFormat="1" applyFont="1" applyFill="1" applyBorder="1" applyAlignment="1">
      <alignment horizontal="center" vertical="center"/>
    </xf>
    <xf numFmtId="0" fontId="22" fillId="0" borderId="58" xfId="0" applyFont="1" applyBorder="1" applyAlignment="1">
      <alignment horizontal="center" vertical="center"/>
    </xf>
    <xf numFmtId="1" fontId="22" fillId="0" borderId="47" xfId="0" applyNumberFormat="1" applyFont="1" applyBorder="1" applyAlignment="1">
      <alignment horizontal="center" vertical="center"/>
    </xf>
    <xf numFmtId="1" fontId="22" fillId="0" borderId="43" xfId="0" applyNumberFormat="1" applyFont="1" applyBorder="1" applyAlignment="1">
      <alignment horizontal="center" vertical="center"/>
    </xf>
    <xf numFmtId="9" fontId="28" fillId="0" borderId="47" xfId="0" applyNumberFormat="1" applyFont="1" applyBorder="1" applyAlignment="1">
      <alignment horizontal="center" vertical="center"/>
    </xf>
    <xf numFmtId="1" fontId="22" fillId="0" borderId="53" xfId="0" applyNumberFormat="1" applyFont="1" applyBorder="1" applyAlignment="1">
      <alignment horizontal="center" vertical="center"/>
    </xf>
    <xf numFmtId="9" fontId="31" fillId="0" borderId="1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2" borderId="53" xfId="0" applyFont="1" applyFill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2" fillId="4" borderId="53" xfId="0" applyFont="1" applyFill="1" applyBorder="1" applyAlignment="1">
      <alignment horizontal="center" vertical="center" wrapText="1"/>
    </xf>
    <xf numFmtId="0" fontId="22" fillId="4" borderId="51" xfId="0" applyFont="1" applyFill="1" applyBorder="1" applyAlignment="1">
      <alignment horizontal="center" vertical="center" wrapText="1"/>
    </xf>
    <xf numFmtId="1" fontId="22" fillId="4" borderId="13" xfId="0" applyNumberFormat="1" applyFont="1" applyFill="1" applyBorder="1" applyAlignment="1">
      <alignment horizontal="center" vertical="center" wrapText="1"/>
    </xf>
    <xf numFmtId="1" fontId="22" fillId="4" borderId="10" xfId="0" applyNumberFormat="1" applyFont="1" applyFill="1" applyBorder="1" applyAlignment="1">
      <alignment horizontal="center" vertical="center" wrapText="1"/>
    </xf>
    <xf numFmtId="9" fontId="28" fillId="4" borderId="12" xfId="0" applyNumberFormat="1" applyFont="1" applyFill="1" applyBorder="1" applyAlignment="1">
      <alignment horizontal="center" vertical="center" wrapText="1"/>
    </xf>
    <xf numFmtId="9" fontId="28" fillId="4" borderId="11" xfId="0" applyNumberFormat="1" applyFont="1" applyFill="1" applyBorder="1" applyAlignment="1">
      <alignment horizontal="center" vertical="center" wrapText="1"/>
    </xf>
    <xf numFmtId="9" fontId="28" fillId="2" borderId="12" xfId="0" applyNumberFormat="1" applyFont="1" applyFill="1" applyBorder="1" applyAlignment="1">
      <alignment horizontal="center" vertical="center" wrapText="1"/>
    </xf>
    <xf numFmtId="9" fontId="28" fillId="2" borderId="11" xfId="0" applyNumberFormat="1" applyFont="1" applyFill="1" applyBorder="1" applyAlignment="1">
      <alignment horizontal="center" vertical="center" wrapText="1"/>
    </xf>
    <xf numFmtId="1" fontId="29" fillId="2" borderId="10" xfId="0" applyNumberFormat="1" applyFont="1" applyFill="1" applyBorder="1" applyAlignment="1">
      <alignment horizontal="center" vertical="center"/>
    </xf>
    <xf numFmtId="1" fontId="22" fillId="2" borderId="13" xfId="0" applyNumberFormat="1" applyFont="1" applyFill="1" applyBorder="1" applyAlignment="1">
      <alignment horizontal="center" vertical="center" wrapText="1"/>
    </xf>
    <xf numFmtId="1" fontId="22" fillId="2" borderId="10" xfId="0" applyNumberFormat="1" applyFont="1" applyFill="1" applyBorder="1" applyAlignment="1">
      <alignment horizontal="center" vertical="center" wrapText="1"/>
    </xf>
    <xf numFmtId="1" fontId="29" fillId="2" borderId="13" xfId="0" applyNumberFormat="1" applyFont="1" applyFill="1" applyBorder="1" applyAlignment="1">
      <alignment horizontal="center" vertical="center"/>
    </xf>
    <xf numFmtId="0" fontId="19" fillId="0" borderId="64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9" fillId="0" borderId="71" xfId="0" applyFont="1" applyBorder="1" applyAlignment="1">
      <alignment horizontal="center" vertical="top"/>
    </xf>
    <xf numFmtId="0" fontId="12" fillId="0" borderId="64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center"/>
    </xf>
    <xf numFmtId="0" fontId="22" fillId="2" borderId="51" xfId="0" applyFont="1" applyFill="1" applyBorder="1" applyAlignment="1">
      <alignment horizontal="center" vertical="center" wrapText="1"/>
    </xf>
    <xf numFmtId="1" fontId="22" fillId="8" borderId="6" xfId="0" applyNumberFormat="1" applyFont="1" applyFill="1" applyBorder="1" applyAlignment="1">
      <alignment horizontal="center" vertical="center"/>
    </xf>
    <xf numFmtId="1" fontId="22" fillId="8" borderId="7" xfId="0" applyNumberFormat="1" applyFont="1" applyFill="1" applyBorder="1" applyAlignment="1">
      <alignment horizontal="center" vertical="center"/>
    </xf>
    <xf numFmtId="0" fontId="22" fillId="8" borderId="7" xfId="0" applyFont="1" applyFill="1" applyBorder="1" applyAlignment="1">
      <alignment horizontal="center" vertical="center" wrapText="1"/>
    </xf>
    <xf numFmtId="0" fontId="28" fillId="8" borderId="9" xfId="0" applyFont="1" applyFill="1" applyBorder="1" applyAlignment="1">
      <alignment horizontal="center" vertical="center" wrapText="1"/>
    </xf>
    <xf numFmtId="1" fontId="29" fillId="8" borderId="6" xfId="0" applyNumberFormat="1" applyFont="1" applyFill="1" applyBorder="1" applyAlignment="1">
      <alignment horizontal="center" vertical="center"/>
    </xf>
    <xf numFmtId="1" fontId="29" fillId="8" borderId="7" xfId="0" applyNumberFormat="1" applyFont="1" applyFill="1" applyBorder="1" applyAlignment="1">
      <alignment horizontal="center" vertical="center"/>
    </xf>
    <xf numFmtId="1" fontId="22" fillId="8" borderId="7" xfId="0" applyNumberFormat="1" applyFont="1" applyFill="1" applyBorder="1" applyAlignment="1">
      <alignment horizontal="center" vertical="center" wrapText="1"/>
    </xf>
    <xf numFmtId="9" fontId="28" fillId="8" borderId="9" xfId="0" applyNumberFormat="1" applyFont="1" applyFill="1" applyBorder="1" applyAlignment="1">
      <alignment horizontal="center" vertical="center" wrapText="1"/>
    </xf>
    <xf numFmtId="1" fontId="22" fillId="8" borderId="42" xfId="0" applyNumberFormat="1" applyFont="1" applyFill="1" applyBorder="1" applyAlignment="1">
      <alignment horizontal="center" vertical="center"/>
    </xf>
    <xf numFmtId="1" fontId="22" fillId="8" borderId="10" xfId="0" applyNumberFormat="1" applyFont="1" applyFill="1" applyBorder="1" applyAlignment="1">
      <alignment horizontal="center" vertical="center"/>
    </xf>
    <xf numFmtId="1" fontId="22" fillId="13" borderId="52" xfId="0" applyNumberFormat="1" applyFont="1" applyFill="1" applyBorder="1" applyAlignment="1">
      <alignment horizontal="center" vertical="center"/>
    </xf>
    <xf numFmtId="9" fontId="28" fillId="13" borderId="8" xfId="0" applyNumberFormat="1" applyFont="1" applyFill="1" applyBorder="1" applyAlignment="1">
      <alignment horizontal="center" vertical="center"/>
    </xf>
    <xf numFmtId="1" fontId="22" fillId="13" borderId="27" xfId="0" applyNumberFormat="1" applyFont="1" applyFill="1" applyBorder="1" applyAlignment="1">
      <alignment horizontal="center" vertical="center"/>
    </xf>
    <xf numFmtId="9" fontId="28" fillId="13" borderId="23" xfId="0" applyNumberFormat="1" applyFont="1" applyFill="1" applyBorder="1" applyAlignment="1">
      <alignment horizontal="center" vertical="center"/>
    </xf>
    <xf numFmtId="1" fontId="22" fillId="13" borderId="29" xfId="0" applyNumberFormat="1" applyFont="1" applyFill="1" applyBorder="1" applyAlignment="1">
      <alignment horizontal="center" vertical="center"/>
    </xf>
    <xf numFmtId="9" fontId="28" fillId="13" borderId="0" xfId="0" applyNumberFormat="1" applyFont="1" applyFill="1" applyBorder="1" applyAlignment="1">
      <alignment horizontal="center" vertical="center"/>
    </xf>
    <xf numFmtId="1" fontId="22" fillId="13" borderId="6" xfId="0" applyNumberFormat="1" applyFont="1" applyFill="1" applyBorder="1" applyAlignment="1">
      <alignment horizontal="center" vertical="center"/>
    </xf>
    <xf numFmtId="1" fontId="22" fillId="13" borderId="7" xfId="0" applyNumberFormat="1" applyFont="1" applyFill="1" applyBorder="1" applyAlignment="1">
      <alignment horizontal="center" vertical="center"/>
    </xf>
    <xf numFmtId="1" fontId="29" fillId="13" borderId="10" xfId="0" applyNumberFormat="1" applyFont="1" applyFill="1" applyBorder="1" applyAlignment="1">
      <alignment horizontal="center" vertical="center"/>
    </xf>
    <xf numFmtId="0" fontId="22" fillId="13" borderId="53" xfId="0" applyFont="1" applyFill="1" applyBorder="1" applyAlignment="1">
      <alignment horizontal="center" vertical="center"/>
    </xf>
    <xf numFmtId="0" fontId="22" fillId="13" borderId="55" xfId="0" applyFont="1" applyFill="1" applyBorder="1" applyAlignment="1">
      <alignment horizontal="center" vertical="center"/>
    </xf>
    <xf numFmtId="1" fontId="22" fillId="13" borderId="53" xfId="0" applyNumberFormat="1" applyFont="1" applyFill="1" applyBorder="1" applyAlignment="1">
      <alignment horizontal="center" vertical="center"/>
    </xf>
    <xf numFmtId="9" fontId="28" fillId="13" borderId="11" xfId="0" applyNumberFormat="1" applyFont="1" applyFill="1" applyBorder="1" applyAlignment="1">
      <alignment horizontal="center" vertical="center"/>
    </xf>
    <xf numFmtId="0" fontId="22" fillId="8" borderId="36" xfId="0" applyFont="1" applyFill="1" applyBorder="1" applyAlignment="1">
      <alignment horizontal="center" vertical="center"/>
    </xf>
    <xf numFmtId="1" fontId="22" fillId="8" borderId="59" xfId="0" applyNumberFormat="1" applyFont="1" applyFill="1" applyBorder="1" applyAlignment="1">
      <alignment horizontal="center" vertical="center"/>
    </xf>
    <xf numFmtId="1" fontId="22" fillId="8" borderId="41" xfId="0" applyNumberFormat="1" applyFont="1" applyFill="1" applyBorder="1" applyAlignment="1">
      <alignment horizontal="center" vertical="center"/>
    </xf>
    <xf numFmtId="1" fontId="22" fillId="8" borderId="13" xfId="0" applyNumberFormat="1" applyFont="1" applyFill="1" applyBorder="1" applyAlignment="1">
      <alignment horizontal="center" vertical="center"/>
    </xf>
    <xf numFmtId="1" fontId="22" fillId="13" borderId="44" xfId="0" applyNumberFormat="1" applyFont="1" applyFill="1" applyBorder="1" applyAlignment="1">
      <alignment horizontal="center" vertical="center"/>
    </xf>
    <xf numFmtId="9" fontId="28" fillId="13" borderId="12" xfId="0" applyNumberFormat="1" applyFont="1" applyFill="1" applyBorder="1" applyAlignment="1">
      <alignment horizontal="center" vertical="center"/>
    </xf>
    <xf numFmtId="9" fontId="28" fillId="13" borderId="9" xfId="0" applyNumberFormat="1" applyFont="1" applyFill="1" applyBorder="1" applyAlignment="1">
      <alignment horizontal="center" vertical="center"/>
    </xf>
    <xf numFmtId="9" fontId="28" fillId="13" borderId="49" xfId="0" applyNumberFormat="1" applyFont="1" applyFill="1" applyBorder="1" applyAlignment="1">
      <alignment horizontal="center" vertical="center"/>
    </xf>
    <xf numFmtId="1" fontId="22" fillId="13" borderId="13" xfId="0" applyNumberFormat="1" applyFont="1" applyFill="1" applyBorder="1" applyAlignment="1">
      <alignment horizontal="center" vertical="center"/>
    </xf>
    <xf numFmtId="1" fontId="22" fillId="13" borderId="10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22" fillId="8" borderId="60" xfId="0" applyFont="1" applyFill="1" applyBorder="1" applyAlignment="1">
      <alignment horizontal="center" vertical="center"/>
    </xf>
    <xf numFmtId="1" fontId="30" fillId="8" borderId="0" xfId="0" applyNumberFormat="1" applyFont="1" applyFill="1" applyBorder="1" applyAlignment="1">
      <alignment horizontal="center" vertical="center"/>
    </xf>
    <xf numFmtId="9" fontId="28" fillId="8" borderId="8" xfId="0" applyNumberFormat="1" applyFont="1" applyFill="1" applyBorder="1" applyAlignment="1">
      <alignment horizontal="center" vertical="center"/>
    </xf>
    <xf numFmtId="0" fontId="22" fillId="13" borderId="52" xfId="0" applyFont="1" applyFill="1" applyBorder="1" applyAlignment="1">
      <alignment vertical="center" wrapText="1"/>
    </xf>
    <xf numFmtId="0" fontId="22" fillId="13" borderId="9" xfId="0" applyFont="1" applyFill="1" applyBorder="1" applyAlignment="1">
      <alignment vertical="center" wrapText="1"/>
    </xf>
    <xf numFmtId="0" fontId="13" fillId="0" borderId="2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22" fillId="9" borderId="58" xfId="0" applyFont="1" applyFill="1" applyBorder="1" applyAlignment="1">
      <alignment horizontal="center" vertical="center"/>
    </xf>
    <xf numFmtId="1" fontId="22" fillId="9" borderId="47" xfId="0" applyNumberFormat="1" applyFont="1" applyFill="1" applyBorder="1" applyAlignment="1">
      <alignment horizontal="center" vertical="center" wrapText="1"/>
    </xf>
    <xf numFmtId="1" fontId="22" fillId="9" borderId="16" xfId="0" applyNumberFormat="1" applyFont="1" applyFill="1" applyBorder="1" applyAlignment="1">
      <alignment horizontal="center" vertical="center" wrapText="1"/>
    </xf>
    <xf numFmtId="1" fontId="22" fillId="9" borderId="26" xfId="0" applyNumberFormat="1" applyFont="1" applyFill="1" applyBorder="1" applyAlignment="1">
      <alignment horizontal="center" vertical="center" wrapText="1"/>
    </xf>
    <xf numFmtId="1" fontId="22" fillId="9" borderId="26" xfId="0" applyNumberFormat="1" applyFont="1" applyFill="1" applyBorder="1" applyAlignment="1">
      <alignment horizontal="center" vertical="center"/>
    </xf>
    <xf numFmtId="0" fontId="22" fillId="14" borderId="63" xfId="0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22" fillId="14" borderId="7" xfId="0" applyNumberFormat="1" applyFont="1" applyFill="1" applyBorder="1" applyAlignment="1">
      <alignment horizontal="center" vertical="center"/>
    </xf>
    <xf numFmtId="9" fontId="28" fillId="14" borderId="8" xfId="0" applyNumberFormat="1" applyFont="1" applyFill="1" applyBorder="1" applyAlignment="1">
      <alignment horizontal="center" vertical="center"/>
    </xf>
    <xf numFmtId="1" fontId="22" fillId="14" borderId="6" xfId="0" applyNumberFormat="1" applyFont="1" applyFill="1" applyBorder="1" applyAlignment="1">
      <alignment horizontal="center" vertical="center"/>
    </xf>
    <xf numFmtId="0" fontId="28" fillId="14" borderId="7" xfId="0" applyFont="1" applyFill="1" applyBorder="1" applyAlignment="1">
      <alignment vertical="center" wrapText="1"/>
    </xf>
    <xf numFmtId="0" fontId="28" fillId="14" borderId="9" xfId="0" applyFont="1" applyFill="1" applyBorder="1" applyAlignment="1">
      <alignment vertical="center" wrapText="1"/>
    </xf>
    <xf numFmtId="9" fontId="28" fillId="14" borderId="9" xfId="0" applyNumberFormat="1" applyFont="1" applyFill="1" applyBorder="1" applyAlignment="1">
      <alignment horizontal="center" vertical="center"/>
    </xf>
    <xf numFmtId="1" fontId="22" fillId="14" borderId="7" xfId="0" applyNumberFormat="1" applyFont="1" applyFill="1" applyBorder="1" applyAlignment="1">
      <alignment horizontal="center" vertical="center" wrapText="1"/>
    </xf>
    <xf numFmtId="9" fontId="28" fillId="14" borderId="9" xfId="0" applyNumberFormat="1" applyFont="1" applyFill="1" applyBorder="1" applyAlignment="1">
      <alignment horizontal="center" vertical="center" wrapText="1"/>
    </xf>
    <xf numFmtId="9" fontId="28" fillId="13" borderId="8" xfId="0" applyNumberFormat="1" applyFont="1" applyFill="1" applyBorder="1" applyAlignment="1">
      <alignment horizontal="center" vertical="center" wrapText="1"/>
    </xf>
    <xf numFmtId="9" fontId="28" fillId="13" borderId="9" xfId="0" applyNumberFormat="1" applyFont="1" applyFill="1" applyBorder="1" applyAlignment="1">
      <alignment horizontal="center" vertical="center" wrapText="1"/>
    </xf>
    <xf numFmtId="0" fontId="22" fillId="13" borderId="33" xfId="0" applyFont="1" applyFill="1" applyBorder="1" applyAlignment="1">
      <alignment horizontal="center" vertical="center"/>
    </xf>
    <xf numFmtId="1" fontId="30" fillId="13" borderId="54" xfId="0" applyNumberFormat="1" applyFont="1" applyFill="1" applyBorder="1" applyAlignment="1">
      <alignment horizontal="center" vertical="center"/>
    </xf>
    <xf numFmtId="0" fontId="22" fillId="11" borderId="32" xfId="0" applyFont="1" applyFill="1" applyBorder="1" applyAlignment="1">
      <alignment horizontal="center" vertical="center"/>
    </xf>
    <xf numFmtId="1" fontId="30" fillId="11" borderId="61" xfId="0" applyNumberFormat="1" applyFont="1" applyFill="1" applyBorder="1" applyAlignment="1">
      <alignment horizontal="center" vertical="center"/>
    </xf>
    <xf numFmtId="1" fontId="22" fillId="11" borderId="44" xfId="0" applyNumberFormat="1" applyFont="1" applyFill="1" applyBorder="1" applyAlignment="1">
      <alignment horizontal="center" vertical="center"/>
    </xf>
    <xf numFmtId="9" fontId="28" fillId="11" borderId="12" xfId="0" applyNumberFormat="1" applyFont="1" applyFill="1" applyBorder="1" applyAlignment="1">
      <alignment horizontal="center" vertical="center"/>
    </xf>
    <xf numFmtId="1" fontId="22" fillId="11" borderId="13" xfId="0" applyNumberFormat="1" applyFont="1" applyFill="1" applyBorder="1" applyAlignment="1">
      <alignment horizontal="center" vertical="center"/>
    </xf>
    <xf numFmtId="9" fontId="28" fillId="11" borderId="49" xfId="0" applyNumberFormat="1" applyFont="1" applyFill="1" applyBorder="1" applyAlignment="1">
      <alignment horizontal="center" vertical="center"/>
    </xf>
    <xf numFmtId="0" fontId="22" fillId="11" borderId="52" xfId="0" applyFont="1" applyFill="1" applyBorder="1" applyAlignment="1">
      <alignment horizontal="center" vertical="center" wrapText="1"/>
    </xf>
    <xf numFmtId="0" fontId="22" fillId="11" borderId="9" xfId="0" applyFont="1" applyFill="1" applyBorder="1" applyAlignment="1">
      <alignment horizontal="center" vertical="center" wrapText="1"/>
    </xf>
    <xf numFmtId="1" fontId="22" fillId="11" borderId="52" xfId="0" applyNumberFormat="1" applyFont="1" applyFill="1" applyBorder="1" applyAlignment="1">
      <alignment horizontal="center" vertical="center"/>
    </xf>
    <xf numFmtId="9" fontId="28" fillId="11" borderId="8" xfId="0" applyNumberFormat="1" applyFont="1" applyFill="1" applyBorder="1" applyAlignment="1">
      <alignment horizontal="center" vertical="center"/>
    </xf>
    <xf numFmtId="1" fontId="22" fillId="11" borderId="7" xfId="0" applyNumberFormat="1" applyFont="1" applyFill="1" applyBorder="1" applyAlignment="1">
      <alignment horizontal="center" vertical="center"/>
    </xf>
    <xf numFmtId="9" fontId="28" fillId="11" borderId="0" xfId="0" applyNumberFormat="1" applyFont="1" applyFill="1" applyBorder="1" applyAlignment="1">
      <alignment horizontal="center" vertical="center"/>
    </xf>
    <xf numFmtId="9" fontId="28" fillId="11" borderId="9" xfId="0" applyNumberFormat="1" applyFont="1" applyFill="1" applyBorder="1" applyAlignment="1">
      <alignment horizontal="center" vertical="center"/>
    </xf>
    <xf numFmtId="0" fontId="22" fillId="11" borderId="53" xfId="0" applyFont="1" applyFill="1" applyBorder="1" applyAlignment="1">
      <alignment horizontal="center" vertical="center"/>
    </xf>
    <xf numFmtId="0" fontId="22" fillId="11" borderId="55" xfId="0" applyFont="1" applyFill="1" applyBorder="1" applyAlignment="1">
      <alignment horizontal="center" vertical="center"/>
    </xf>
    <xf numFmtId="1" fontId="22" fillId="11" borderId="53" xfId="0" applyNumberFormat="1" applyFont="1" applyFill="1" applyBorder="1" applyAlignment="1">
      <alignment horizontal="center" vertical="center"/>
    </xf>
    <xf numFmtId="9" fontId="28" fillId="11" borderId="11" xfId="0" applyNumberFormat="1" applyFont="1" applyFill="1" applyBorder="1" applyAlignment="1">
      <alignment horizontal="center" vertical="center"/>
    </xf>
    <xf numFmtId="1" fontId="22" fillId="11" borderId="10" xfId="0" applyNumberFormat="1" applyFont="1" applyFill="1" applyBorder="1" applyAlignment="1">
      <alignment horizontal="center" vertical="center"/>
    </xf>
    <xf numFmtId="9" fontId="28" fillId="11" borderId="55" xfId="0" applyNumberFormat="1" applyFont="1" applyFill="1" applyBorder="1" applyAlignment="1">
      <alignment horizontal="center" vertical="center"/>
    </xf>
    <xf numFmtId="9" fontId="28" fillId="11" borderId="51" xfId="0" applyNumberFormat="1" applyFont="1" applyFill="1" applyBorder="1" applyAlignment="1">
      <alignment horizontal="center" vertical="center" wrapText="1"/>
    </xf>
    <xf numFmtId="0" fontId="22" fillId="13" borderId="32" xfId="0" applyFont="1" applyFill="1" applyBorder="1" applyAlignment="1">
      <alignment horizontal="center" vertical="center"/>
    </xf>
    <xf numFmtId="0" fontId="22" fillId="13" borderId="52" xfId="0" applyFont="1" applyFill="1" applyBorder="1" applyAlignment="1">
      <alignment horizontal="center" vertical="center" wrapText="1"/>
    </xf>
    <xf numFmtId="0" fontId="22" fillId="13" borderId="9" xfId="0" applyFont="1" applyFill="1" applyBorder="1" applyAlignment="1">
      <alignment horizontal="center" vertical="center" wrapText="1"/>
    </xf>
    <xf numFmtId="1" fontId="22" fillId="11" borderId="29" xfId="0" applyNumberFormat="1" applyFont="1" applyFill="1" applyBorder="1" applyAlignment="1">
      <alignment horizontal="center" vertical="center"/>
    </xf>
    <xf numFmtId="9" fontId="28" fillId="11" borderId="23" xfId="0" applyNumberFormat="1" applyFont="1" applyFill="1" applyBorder="1" applyAlignment="1">
      <alignment horizontal="center" vertical="center"/>
    </xf>
    <xf numFmtId="1" fontId="22" fillId="11" borderId="27" xfId="0" applyNumberFormat="1" applyFont="1" applyFill="1" applyBorder="1" applyAlignment="1">
      <alignment horizontal="center" vertical="center"/>
    </xf>
    <xf numFmtId="1" fontId="22" fillId="9" borderId="29" xfId="0" applyNumberFormat="1" applyFont="1" applyFill="1" applyBorder="1" applyAlignment="1">
      <alignment horizontal="center" vertical="center"/>
    </xf>
    <xf numFmtId="1" fontId="22" fillId="9" borderId="27" xfId="0" applyNumberFormat="1" applyFont="1" applyFill="1" applyBorder="1" applyAlignment="1">
      <alignment horizontal="center" vertical="center"/>
    </xf>
    <xf numFmtId="0" fontId="22" fillId="10" borderId="33" xfId="0" applyFont="1" applyFill="1" applyBorder="1" applyAlignment="1">
      <alignment horizontal="center" vertical="center"/>
    </xf>
    <xf numFmtId="1" fontId="30" fillId="10" borderId="33" xfId="0" applyNumberFormat="1" applyFont="1" applyFill="1" applyBorder="1" applyAlignment="1">
      <alignment horizontal="center" vertical="center"/>
    </xf>
    <xf numFmtId="1" fontId="22" fillId="10" borderId="29" xfId="0" applyNumberFormat="1" applyFont="1" applyFill="1" applyBorder="1" applyAlignment="1">
      <alignment horizontal="center" vertical="center"/>
    </xf>
    <xf numFmtId="9" fontId="28" fillId="10" borderId="23" xfId="0" applyNumberFormat="1" applyFont="1" applyFill="1" applyBorder="1" applyAlignment="1">
      <alignment horizontal="center" vertical="center"/>
    </xf>
    <xf numFmtId="1" fontId="22" fillId="10" borderId="27" xfId="0" applyNumberFormat="1" applyFont="1" applyFill="1" applyBorder="1" applyAlignment="1">
      <alignment horizontal="center" vertical="center"/>
    </xf>
    <xf numFmtId="9" fontId="28" fillId="9" borderId="8" xfId="0" applyNumberFormat="1" applyFont="1" applyFill="1" applyBorder="1" applyAlignment="1">
      <alignment horizontal="center" vertical="center"/>
    </xf>
    <xf numFmtId="0" fontId="22" fillId="8" borderId="34" xfId="0" applyFont="1" applyFill="1" applyBorder="1" applyAlignment="1">
      <alignment horizontal="center" vertical="center"/>
    </xf>
    <xf numFmtId="1" fontId="30" fillId="8" borderId="55" xfId="0" applyNumberFormat="1" applyFont="1" applyFill="1" applyBorder="1" applyAlignment="1">
      <alignment horizontal="center" vertical="center"/>
    </xf>
    <xf numFmtId="1" fontId="30" fillId="13" borderId="50" xfId="0" applyNumberFormat="1" applyFont="1" applyFill="1" applyBorder="1" applyAlignment="1">
      <alignment horizontal="center" vertical="center"/>
    </xf>
    <xf numFmtId="1" fontId="22" fillId="13" borderId="41" xfId="0" applyNumberFormat="1" applyFont="1" applyFill="1" applyBorder="1" applyAlignment="1">
      <alignment horizontal="center" vertical="center"/>
    </xf>
    <xf numFmtId="1" fontId="22" fillId="13" borderId="41" xfId="0" applyNumberFormat="1" applyFont="1" applyFill="1" applyBorder="1" applyAlignment="1">
      <alignment horizontal="center" vertical="center" wrapText="1"/>
    </xf>
    <xf numFmtId="9" fontId="28" fillId="13" borderId="50" xfId="0" applyNumberFormat="1" applyFont="1" applyFill="1" applyBorder="1" applyAlignment="1">
      <alignment horizontal="center" vertical="center" wrapText="1"/>
    </xf>
    <xf numFmtId="9" fontId="28" fillId="13" borderId="50" xfId="0" applyNumberFormat="1" applyFont="1" applyFill="1" applyBorder="1" applyAlignment="1">
      <alignment horizontal="center" vertical="center"/>
    </xf>
    <xf numFmtId="9" fontId="28" fillId="13" borderId="12" xfId="0" applyNumberFormat="1" applyFont="1" applyFill="1" applyBorder="1" applyAlignment="1">
      <alignment horizontal="center" vertical="center" wrapText="1"/>
    </xf>
    <xf numFmtId="1" fontId="22" fillId="13" borderId="6" xfId="0" applyNumberFormat="1" applyFont="1" applyFill="1" applyBorder="1" applyAlignment="1">
      <alignment horizontal="center" vertical="center" wrapText="1"/>
    </xf>
    <xf numFmtId="9" fontId="28" fillId="13" borderId="0" xfId="0" applyNumberFormat="1" applyFont="1" applyFill="1" applyBorder="1" applyAlignment="1">
      <alignment horizontal="center" vertical="center" wrapText="1"/>
    </xf>
    <xf numFmtId="0" fontId="22" fillId="13" borderId="0" xfId="0" applyFont="1" applyFill="1" applyBorder="1" applyAlignment="1">
      <alignment horizontal="center" vertical="center" wrapText="1"/>
    </xf>
    <xf numFmtId="0" fontId="28" fillId="13" borderId="5" xfId="0" applyFont="1" applyFill="1" applyBorder="1" applyAlignment="1">
      <alignment horizontal="center" vertical="center" wrapText="1"/>
    </xf>
    <xf numFmtId="0" fontId="22" fillId="13" borderId="7" xfId="0" applyFont="1" applyFill="1" applyBorder="1" applyAlignment="1">
      <alignment horizontal="center" vertical="center"/>
    </xf>
    <xf numFmtId="0" fontId="28" fillId="13" borderId="9" xfId="0" applyFont="1" applyFill="1" applyBorder="1" applyAlignment="1">
      <alignment horizontal="center" vertical="center"/>
    </xf>
    <xf numFmtId="0" fontId="22" fillId="13" borderId="0" xfId="0" applyFont="1" applyFill="1" applyBorder="1" applyAlignment="1">
      <alignment horizontal="center" vertical="center"/>
    </xf>
    <xf numFmtId="0" fontId="28" fillId="13" borderId="5" xfId="0" applyFont="1" applyFill="1" applyBorder="1" applyAlignment="1">
      <alignment horizontal="center" vertical="center"/>
    </xf>
    <xf numFmtId="0" fontId="22" fillId="13" borderId="53" xfId="0" applyFont="1" applyFill="1" applyBorder="1" applyAlignment="1">
      <alignment horizontal="center" vertical="center" wrapText="1"/>
    </xf>
    <xf numFmtId="0" fontId="22" fillId="13" borderId="51" xfId="0" applyFont="1" applyFill="1" applyBorder="1" applyAlignment="1">
      <alignment horizontal="center" vertical="center" wrapText="1"/>
    </xf>
    <xf numFmtId="0" fontId="22" fillId="13" borderId="55" xfId="0" applyFont="1" applyFill="1" applyBorder="1" applyAlignment="1">
      <alignment horizontal="center" vertical="center" wrapText="1"/>
    </xf>
    <xf numFmtId="0" fontId="22" fillId="13" borderId="48" xfId="0" applyFont="1" applyFill="1" applyBorder="1" applyAlignment="1">
      <alignment horizontal="center" vertical="center" wrapText="1"/>
    </xf>
    <xf numFmtId="0" fontId="22" fillId="13" borderId="10" xfId="0" applyFont="1" applyFill="1" applyBorder="1" applyAlignment="1">
      <alignment horizontal="center" vertical="center" wrapText="1"/>
    </xf>
    <xf numFmtId="0" fontId="22" fillId="11" borderId="60" xfId="0" applyFont="1" applyFill="1" applyBorder="1" applyAlignment="1">
      <alignment horizontal="center" vertical="center"/>
    </xf>
    <xf numFmtId="1" fontId="30" fillId="11" borderId="54" xfId="0" applyNumberFormat="1" applyFont="1" applyFill="1" applyBorder="1" applyAlignment="1">
      <alignment horizontal="center" vertical="center"/>
    </xf>
    <xf numFmtId="1" fontId="30" fillId="9" borderId="0" xfId="0" applyNumberFormat="1" applyFont="1" applyFill="1" applyBorder="1" applyAlignment="1">
      <alignment horizontal="center" vertical="center"/>
    </xf>
    <xf numFmtId="1" fontId="22" fillId="9" borderId="7" xfId="0" applyNumberFormat="1" applyFont="1" applyFill="1" applyBorder="1" applyAlignment="1">
      <alignment horizontal="center" vertical="center"/>
    </xf>
    <xf numFmtId="1" fontId="22" fillId="9" borderId="6" xfId="0" applyNumberFormat="1" applyFont="1" applyFill="1" applyBorder="1" applyAlignment="1">
      <alignment horizontal="center" vertical="center"/>
    </xf>
    <xf numFmtId="1" fontId="30" fillId="10" borderId="54" xfId="0" applyNumberFormat="1" applyFont="1" applyFill="1" applyBorder="1" applyAlignment="1">
      <alignment horizontal="center" vertical="center"/>
    </xf>
    <xf numFmtId="1" fontId="22" fillId="11" borderId="41" xfId="0" applyNumberFormat="1" applyFont="1" applyFill="1" applyBorder="1" applyAlignment="1">
      <alignment horizontal="center" vertical="center"/>
    </xf>
    <xf numFmtId="9" fontId="28" fillId="11" borderId="12" xfId="0" applyNumberFormat="1" applyFont="1" applyFill="1" applyBorder="1" applyAlignment="1">
      <alignment horizontal="center" vertical="center" wrapText="1"/>
    </xf>
    <xf numFmtId="0" fontId="22" fillId="11" borderId="53" xfId="0" applyFont="1" applyFill="1" applyBorder="1" applyAlignment="1">
      <alignment horizontal="center" vertical="center" wrapText="1"/>
    </xf>
    <xf numFmtId="1" fontId="22" fillId="9" borderId="13" xfId="0" applyNumberFormat="1" applyFont="1" applyFill="1" applyBorder="1" applyAlignment="1">
      <alignment horizontal="center" vertical="center"/>
    </xf>
    <xf numFmtId="9" fontId="28" fillId="9" borderId="12" xfId="0" applyNumberFormat="1" applyFont="1" applyFill="1" applyBorder="1" applyAlignment="1">
      <alignment horizontal="center" vertical="center"/>
    </xf>
    <xf numFmtId="1" fontId="22" fillId="9" borderId="13" xfId="0" applyNumberFormat="1" applyFont="1" applyFill="1" applyBorder="1" applyAlignment="1">
      <alignment horizontal="center" vertical="center" wrapText="1"/>
    </xf>
    <xf numFmtId="9" fontId="28" fillId="9" borderId="12" xfId="0" applyNumberFormat="1" applyFont="1" applyFill="1" applyBorder="1" applyAlignment="1">
      <alignment horizontal="center" vertical="center" wrapText="1"/>
    </xf>
    <xf numFmtId="0" fontId="22" fillId="10" borderId="37" xfId="0" applyFont="1" applyFill="1" applyBorder="1" applyAlignment="1">
      <alignment horizontal="center" vertical="center"/>
    </xf>
    <xf numFmtId="1" fontId="22" fillId="10" borderId="33" xfId="0" applyNumberFormat="1" applyFont="1" applyFill="1" applyBorder="1" applyAlignment="1">
      <alignment horizontal="center" vertical="center"/>
    </xf>
    <xf numFmtId="1" fontId="29" fillId="10" borderId="29" xfId="0" applyNumberFormat="1" applyFont="1" applyFill="1" applyBorder="1" applyAlignment="1">
      <alignment horizontal="center" vertical="center"/>
    </xf>
    <xf numFmtId="1" fontId="29" fillId="8" borderId="10" xfId="0" applyNumberFormat="1" applyFont="1" applyFill="1" applyBorder="1" applyAlignment="1">
      <alignment horizontal="center" vertical="center"/>
    </xf>
    <xf numFmtId="1" fontId="22" fillId="11" borderId="44" xfId="0" applyNumberFormat="1" applyFont="1" applyFill="1" applyBorder="1" applyAlignment="1">
      <alignment horizontal="center" vertical="center" wrapText="1"/>
    </xf>
    <xf numFmtId="1" fontId="29" fillId="11" borderId="13" xfId="0" applyNumberFormat="1" applyFont="1" applyFill="1" applyBorder="1" applyAlignment="1">
      <alignment horizontal="center" vertical="center"/>
    </xf>
    <xf numFmtId="1" fontId="22" fillId="11" borderId="52" xfId="0" applyNumberFormat="1" applyFont="1" applyFill="1" applyBorder="1" applyAlignment="1">
      <alignment horizontal="center" vertical="center" wrapText="1"/>
    </xf>
    <xf numFmtId="9" fontId="28" fillId="11" borderId="8" xfId="0" applyNumberFormat="1" applyFont="1" applyFill="1" applyBorder="1" applyAlignment="1">
      <alignment horizontal="center" vertical="center" wrapText="1"/>
    </xf>
    <xf numFmtId="1" fontId="22" fillId="11" borderId="6" xfId="0" applyNumberFormat="1" applyFont="1" applyFill="1" applyBorder="1" applyAlignment="1">
      <alignment horizontal="center" vertical="center"/>
    </xf>
    <xf numFmtId="1" fontId="29" fillId="11" borderId="7" xfId="0" applyNumberFormat="1" applyFont="1" applyFill="1" applyBorder="1" applyAlignment="1">
      <alignment horizontal="center" vertical="center"/>
    </xf>
    <xf numFmtId="0" fontId="28" fillId="11" borderId="8" xfId="0" applyFont="1" applyFill="1" applyBorder="1" applyAlignment="1">
      <alignment horizontal="center" vertical="center" wrapText="1"/>
    </xf>
    <xf numFmtId="0" fontId="22" fillId="11" borderId="6" xfId="0" applyFont="1" applyFill="1" applyBorder="1" applyAlignment="1">
      <alignment horizontal="center" vertical="center"/>
    </xf>
    <xf numFmtId="0" fontId="22" fillId="11" borderId="52" xfId="0" applyFont="1" applyFill="1" applyBorder="1" applyAlignment="1">
      <alignment horizontal="center" vertical="center"/>
    </xf>
    <xf numFmtId="1" fontId="29" fillId="11" borderId="6" xfId="0" applyNumberFormat="1" applyFont="1" applyFill="1" applyBorder="1" applyAlignment="1">
      <alignment horizontal="center" vertical="center"/>
    </xf>
    <xf numFmtId="0" fontId="22" fillId="11" borderId="55" xfId="0" applyFont="1" applyFill="1" applyBorder="1" applyAlignment="1">
      <alignment horizontal="center" vertical="center" wrapText="1"/>
    </xf>
    <xf numFmtId="0" fontId="22" fillId="11" borderId="11" xfId="0" applyFont="1" applyFill="1" applyBorder="1" applyAlignment="1">
      <alignment horizontal="center" vertical="center" wrapText="1"/>
    </xf>
    <xf numFmtId="0" fontId="22" fillId="11" borderId="42" xfId="0" applyFont="1" applyFill="1" applyBorder="1" applyAlignment="1">
      <alignment horizontal="center" vertical="center" wrapText="1"/>
    </xf>
    <xf numFmtId="0" fontId="22" fillId="11" borderId="10" xfId="0" applyFont="1" applyFill="1" applyBorder="1" applyAlignment="1">
      <alignment horizontal="center" vertical="center" wrapText="1"/>
    </xf>
    <xf numFmtId="1" fontId="22" fillId="10" borderId="39" xfId="0" applyNumberFormat="1" applyFont="1" applyFill="1" applyBorder="1" applyAlignment="1">
      <alignment horizontal="center" vertical="center"/>
    </xf>
    <xf numFmtId="1" fontId="22" fillId="10" borderId="14" xfId="0" applyNumberFormat="1" applyFont="1" applyFill="1" applyBorder="1" applyAlignment="1">
      <alignment horizontal="center" vertical="center"/>
    </xf>
    <xf numFmtId="1" fontId="29" fillId="10" borderId="14" xfId="0" applyNumberFormat="1" applyFont="1" applyFill="1" applyBorder="1" applyAlignment="1">
      <alignment horizontal="center" vertical="center"/>
    </xf>
    <xf numFmtId="1" fontId="29" fillId="9" borderId="59" xfId="0" applyNumberFormat="1" applyFont="1" applyFill="1" applyBorder="1" applyAlignment="1">
      <alignment horizontal="center" vertical="center"/>
    </xf>
    <xf numFmtId="0" fontId="19" fillId="3" borderId="61" xfId="0" applyFont="1" applyFill="1" applyBorder="1" applyAlignment="1">
      <alignment horizontal="center" vertical="top"/>
    </xf>
    <xf numFmtId="0" fontId="19" fillId="3" borderId="54" xfId="0" applyFont="1" applyFill="1" applyBorder="1" applyAlignment="1">
      <alignment horizontal="center" vertical="top"/>
    </xf>
    <xf numFmtId="0" fontId="22" fillId="8" borderId="53" xfId="0" applyFont="1" applyFill="1" applyBorder="1" applyAlignment="1">
      <alignment horizontal="center" vertical="center"/>
    </xf>
    <xf numFmtId="1" fontId="22" fillId="8" borderId="46" xfId="0" applyNumberFormat="1" applyFont="1" applyFill="1" applyBorder="1" applyAlignment="1">
      <alignment horizontal="center" vertical="center"/>
    </xf>
    <xf numFmtId="1" fontId="29" fillId="9" borderId="13" xfId="0" applyNumberFormat="1" applyFont="1" applyFill="1" applyBorder="1" applyAlignment="1">
      <alignment horizontal="center" vertical="center"/>
    </xf>
    <xf numFmtId="9" fontId="31" fillId="9" borderId="24" xfId="0" applyNumberFormat="1" applyFont="1" applyFill="1" applyBorder="1" applyAlignment="1">
      <alignment horizontal="center" vertical="center" wrapText="1"/>
    </xf>
    <xf numFmtId="0" fontId="13" fillId="10" borderId="27" xfId="0" applyFont="1" applyFill="1" applyBorder="1" applyAlignment="1">
      <alignment horizontal="left" vertical="top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9" fontId="28" fillId="11" borderId="43" xfId="0" applyNumberFormat="1" applyFont="1" applyFill="1" applyBorder="1" applyAlignment="1">
      <alignment horizontal="center" vertical="center" wrapText="1"/>
    </xf>
    <xf numFmtId="9" fontId="28" fillId="8" borderId="49" xfId="0" applyNumberFormat="1" applyFont="1" applyFill="1" applyBorder="1" applyAlignment="1">
      <alignment horizontal="center" vertical="center"/>
    </xf>
    <xf numFmtId="9" fontId="28" fillId="10" borderId="69" xfId="0" applyNumberFormat="1" applyFont="1" applyFill="1" applyBorder="1" applyAlignment="1">
      <alignment horizontal="center" vertical="center"/>
    </xf>
    <xf numFmtId="9" fontId="28" fillId="8" borderId="51" xfId="0" applyNumberFormat="1" applyFont="1" applyFill="1" applyBorder="1" applyAlignment="1">
      <alignment horizontal="center" vertical="center"/>
    </xf>
    <xf numFmtId="9" fontId="28" fillId="11" borderId="68" xfId="0" applyNumberFormat="1" applyFont="1" applyFill="1" applyBorder="1" applyAlignment="1">
      <alignment horizontal="center" vertical="center"/>
    </xf>
    <xf numFmtId="9" fontId="28" fillId="10" borderId="66" xfId="0" applyNumberFormat="1" applyFont="1" applyFill="1" applyBorder="1" applyAlignment="1">
      <alignment horizontal="center" vertical="center"/>
    </xf>
    <xf numFmtId="9" fontId="28" fillId="12" borderId="0" xfId="0" applyNumberFormat="1" applyFont="1" applyFill="1" applyBorder="1" applyAlignment="1">
      <alignment horizontal="center" vertical="center" wrapText="1"/>
    </xf>
    <xf numFmtId="9" fontId="28" fillId="0" borderId="43" xfId="0" applyNumberFormat="1" applyFont="1" applyBorder="1" applyAlignment="1">
      <alignment horizontal="center" vertical="center"/>
    </xf>
    <xf numFmtId="1" fontId="29" fillId="8" borderId="19" xfId="0" applyNumberFormat="1" applyFont="1" applyFill="1" applyBorder="1" applyAlignment="1">
      <alignment horizontal="center" vertical="center"/>
    </xf>
    <xf numFmtId="1" fontId="22" fillId="11" borderId="16" xfId="0" applyNumberFormat="1" applyFont="1" applyFill="1" applyBorder="1" applyAlignment="1">
      <alignment horizontal="center" vertical="center"/>
    </xf>
    <xf numFmtId="1" fontId="22" fillId="8" borderId="19" xfId="0" applyNumberFormat="1" applyFont="1" applyFill="1" applyBorder="1" applyAlignment="1">
      <alignment horizontal="center" vertical="center"/>
    </xf>
    <xf numFmtId="1" fontId="22" fillId="12" borderId="10" xfId="0" applyNumberFormat="1" applyFont="1" applyFill="1" applyBorder="1" applyAlignment="1">
      <alignment horizontal="center" vertical="center"/>
    </xf>
    <xf numFmtId="9" fontId="28" fillId="9" borderId="49" xfId="0" applyNumberFormat="1" applyFont="1" applyFill="1" applyBorder="1" applyAlignment="1">
      <alignment horizontal="center" vertical="center" wrapText="1"/>
    </xf>
    <xf numFmtId="9" fontId="28" fillId="9" borderId="1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22" fillId="8" borderId="0" xfId="0" applyFont="1" applyFill="1" applyBorder="1" applyAlignment="1">
      <alignment horizontal="center" vertical="center" wrapText="1"/>
    </xf>
    <xf numFmtId="0" fontId="22" fillId="11" borderId="52" xfId="0" applyFont="1" applyFill="1" applyBorder="1" applyAlignment="1">
      <alignment horizontal="center" vertical="center" wrapText="1"/>
    </xf>
    <xf numFmtId="0" fontId="22" fillId="14" borderId="52" xfId="0" applyFont="1" applyFill="1" applyBorder="1" applyAlignment="1">
      <alignment horizontal="center" vertical="center" wrapText="1"/>
    </xf>
    <xf numFmtId="0" fontId="22" fillId="14" borderId="0" xfId="0" applyFont="1" applyFill="1" applyBorder="1" applyAlignment="1">
      <alignment horizontal="center" vertical="center" wrapText="1"/>
    </xf>
    <xf numFmtId="0" fontId="22" fillId="13" borderId="52" xfId="0" applyFont="1" applyFill="1" applyBorder="1" applyAlignment="1">
      <alignment horizontal="center" vertical="center" wrapText="1"/>
    </xf>
    <xf numFmtId="0" fontId="0" fillId="0" borderId="43" xfId="0" applyBorder="1"/>
    <xf numFmtId="0" fontId="13" fillId="10" borderId="32" xfId="0" applyFont="1" applyFill="1" applyBorder="1" applyAlignment="1">
      <alignment vertical="top" wrapText="1"/>
    </xf>
    <xf numFmtId="0" fontId="13" fillId="10" borderId="33" xfId="0" applyFont="1" applyFill="1" applyBorder="1" applyAlignment="1">
      <alignment vertical="top" wrapText="1"/>
    </xf>
    <xf numFmtId="0" fontId="22" fillId="9" borderId="60" xfId="0" applyFont="1" applyFill="1" applyBorder="1" applyAlignment="1">
      <alignment horizontal="center" vertical="center"/>
    </xf>
    <xf numFmtId="0" fontId="22" fillId="9" borderId="52" xfId="0" applyFont="1" applyFill="1" applyBorder="1" applyAlignment="1">
      <alignment horizontal="center" vertical="center" wrapText="1"/>
    </xf>
    <xf numFmtId="0" fontId="22" fillId="9" borderId="9" xfId="0" applyFont="1" applyFill="1" applyBorder="1" applyAlignment="1">
      <alignment horizontal="center" vertical="center" wrapText="1"/>
    </xf>
    <xf numFmtId="1" fontId="22" fillId="9" borderId="7" xfId="0" applyNumberFormat="1" applyFont="1" applyFill="1" applyBorder="1" applyAlignment="1">
      <alignment horizontal="center" vertical="center" wrapText="1"/>
    </xf>
    <xf numFmtId="9" fontId="28" fillId="9" borderId="8" xfId="0" applyNumberFormat="1" applyFont="1" applyFill="1" applyBorder="1" applyAlignment="1">
      <alignment horizontal="center" vertical="center" wrapText="1"/>
    </xf>
    <xf numFmtId="0" fontId="22" fillId="13" borderId="57" xfId="0" applyFont="1" applyFill="1" applyBorder="1" applyAlignment="1">
      <alignment horizontal="center" vertical="center"/>
    </xf>
    <xf numFmtId="1" fontId="22" fillId="13" borderId="63" xfId="0" applyNumberFormat="1" applyFont="1" applyFill="1" applyBorder="1" applyAlignment="1">
      <alignment horizontal="center" vertical="center"/>
    </xf>
    <xf numFmtId="1" fontId="22" fillId="13" borderId="39" xfId="0" applyNumberFormat="1" applyFont="1" applyFill="1" applyBorder="1" applyAlignment="1">
      <alignment horizontal="center" vertical="center"/>
    </xf>
    <xf numFmtId="9" fontId="28" fillId="13" borderId="66" xfId="0" applyNumberFormat="1" applyFont="1" applyFill="1" applyBorder="1" applyAlignment="1">
      <alignment horizontal="center" vertical="center" wrapText="1"/>
    </xf>
    <xf numFmtId="1" fontId="22" fillId="13" borderId="14" xfId="0" applyNumberFormat="1" applyFont="1" applyFill="1" applyBorder="1" applyAlignment="1">
      <alignment horizontal="center" vertical="center"/>
    </xf>
    <xf numFmtId="1" fontId="29" fillId="13" borderId="14" xfId="0" applyNumberFormat="1" applyFont="1" applyFill="1" applyBorder="1" applyAlignment="1">
      <alignment horizontal="center" vertical="center"/>
    </xf>
    <xf numFmtId="1" fontId="29" fillId="9" borderId="7" xfId="0" applyNumberFormat="1" applyFont="1" applyFill="1" applyBorder="1" applyAlignment="1">
      <alignment horizontal="center" vertical="center"/>
    </xf>
    <xf numFmtId="9" fontId="28" fillId="9" borderId="9" xfId="0" applyNumberFormat="1" applyFont="1" applyFill="1" applyBorder="1" applyAlignment="1">
      <alignment horizontal="center" vertical="center" wrapText="1"/>
    </xf>
    <xf numFmtId="1" fontId="29" fillId="9" borderId="60" xfId="0" applyNumberFormat="1" applyFont="1" applyFill="1" applyBorder="1" applyAlignment="1">
      <alignment horizontal="center" vertical="center"/>
    </xf>
    <xf numFmtId="9" fontId="28" fillId="9" borderId="7" xfId="0" applyNumberFormat="1" applyFont="1" applyFill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" fillId="0" borderId="45" xfId="0" applyFont="1" applyBorder="1"/>
    <xf numFmtId="0" fontId="13" fillId="10" borderId="32" xfId="0" applyFont="1" applyFill="1" applyBorder="1" applyAlignment="1">
      <alignment horizontal="left" vertical="top" wrapText="1"/>
    </xf>
    <xf numFmtId="0" fontId="13" fillId="10" borderId="33" xfId="0" applyFont="1" applyFill="1" applyBorder="1" applyAlignment="1">
      <alignment horizontal="left" vertical="top" wrapText="1"/>
    </xf>
    <xf numFmtId="0" fontId="19" fillId="0" borderId="44" xfId="0" applyFont="1" applyBorder="1" applyAlignment="1">
      <alignment horizontal="center" vertical="top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top"/>
    </xf>
    <xf numFmtId="0" fontId="10" fillId="0" borderId="4" xfId="0" applyFont="1" applyBorder="1" applyAlignment="1">
      <alignment vertical="center" wrapText="1"/>
    </xf>
    <xf numFmtId="0" fontId="10" fillId="0" borderId="40" xfId="0" applyFont="1" applyBorder="1" applyAlignment="1">
      <alignment vertical="center" wrapText="1"/>
    </xf>
    <xf numFmtId="0" fontId="13" fillId="0" borderId="40" xfId="0" applyFont="1" applyBorder="1" applyAlignment="1">
      <alignment vertical="top" wrapText="1"/>
    </xf>
    <xf numFmtId="0" fontId="12" fillId="0" borderId="63" xfId="0" applyFont="1" applyBorder="1" applyAlignment="1">
      <alignment horizontal="center" vertical="center"/>
    </xf>
    <xf numFmtId="0" fontId="22" fillId="9" borderId="33" xfId="0" applyFont="1" applyFill="1" applyBorder="1" applyAlignment="1">
      <alignment horizontal="center" vertical="center"/>
    </xf>
    <xf numFmtId="1" fontId="30" fillId="9" borderId="54" xfId="0" applyNumberFormat="1" applyFont="1" applyFill="1" applyBorder="1" applyAlignment="1">
      <alignment horizontal="center" vertical="center"/>
    </xf>
    <xf numFmtId="9" fontId="28" fillId="9" borderId="23" xfId="0" applyNumberFormat="1" applyFont="1" applyFill="1" applyBorder="1" applyAlignment="1">
      <alignment horizontal="center" vertical="center"/>
    </xf>
    <xf numFmtId="0" fontId="22" fillId="13" borderId="63" xfId="0" applyFont="1" applyFill="1" applyBorder="1" applyAlignment="1">
      <alignment horizontal="center" vertical="center"/>
    </xf>
    <xf numFmtId="1" fontId="30" fillId="13" borderId="35" xfId="0" applyNumberFormat="1" applyFont="1" applyFill="1" applyBorder="1" applyAlignment="1">
      <alignment horizontal="center" vertical="center"/>
    </xf>
    <xf numFmtId="9" fontId="28" fillId="13" borderId="15" xfId="0" applyNumberFormat="1" applyFont="1" applyFill="1" applyBorder="1" applyAlignment="1">
      <alignment horizontal="center" vertical="center"/>
    </xf>
    <xf numFmtId="0" fontId="22" fillId="9" borderId="32" xfId="0" applyFont="1" applyFill="1" applyBorder="1" applyAlignment="1">
      <alignment horizontal="center" vertical="center"/>
    </xf>
    <xf numFmtId="1" fontId="30" fillId="9" borderId="61" xfId="0" applyNumberFormat="1" applyFont="1" applyFill="1" applyBorder="1" applyAlignment="1">
      <alignment horizontal="center" vertical="center"/>
    </xf>
    <xf numFmtId="1" fontId="22" fillId="9" borderId="19" xfId="0" applyNumberFormat="1" applyFont="1" applyFill="1" applyBorder="1" applyAlignment="1">
      <alignment horizontal="center" vertical="center"/>
    </xf>
    <xf numFmtId="9" fontId="28" fillId="9" borderId="20" xfId="0" applyNumberFormat="1" applyFont="1" applyFill="1" applyBorder="1" applyAlignment="1">
      <alignment horizontal="center" vertical="center"/>
    </xf>
    <xf numFmtId="1" fontId="22" fillId="9" borderId="17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9" fillId="3" borderId="64" xfId="0" applyFont="1" applyFill="1" applyBorder="1" applyAlignment="1">
      <alignment horizontal="center" vertical="top"/>
    </xf>
    <xf numFmtId="0" fontId="22" fillId="9" borderId="36" xfId="0" applyFont="1" applyFill="1" applyBorder="1" applyAlignment="1">
      <alignment horizontal="center" vertical="center"/>
    </xf>
    <xf numFmtId="1" fontId="22" fillId="9" borderId="32" xfId="0" applyNumberFormat="1" applyFont="1" applyFill="1" applyBorder="1" applyAlignment="1">
      <alignment horizontal="center" vertical="center"/>
    </xf>
    <xf numFmtId="9" fontId="28" fillId="9" borderId="61" xfId="0" applyNumberFormat="1" applyFont="1" applyFill="1" applyBorder="1" applyAlignment="1">
      <alignment horizontal="center" vertical="center" wrapText="1"/>
    </xf>
    <xf numFmtId="1" fontId="29" fillId="9" borderId="19" xfId="0" applyNumberFormat="1" applyFont="1" applyFill="1" applyBorder="1" applyAlignment="1">
      <alignment horizontal="center" vertical="center"/>
    </xf>
    <xf numFmtId="9" fontId="28" fillId="9" borderId="68" xfId="0" applyNumberFormat="1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/>
    </xf>
    <xf numFmtId="1" fontId="22" fillId="13" borderId="33" xfId="0" applyNumberFormat="1" applyFont="1" applyFill="1" applyBorder="1" applyAlignment="1">
      <alignment horizontal="center" vertical="center"/>
    </xf>
    <xf numFmtId="9" fontId="28" fillId="13" borderId="69" xfId="0" applyNumberFormat="1" applyFont="1" applyFill="1" applyBorder="1" applyAlignment="1">
      <alignment horizontal="center" vertical="center"/>
    </xf>
    <xf numFmtId="1" fontId="29" fillId="13" borderId="29" xfId="0" applyNumberFormat="1" applyFont="1" applyFill="1" applyBorder="1" applyAlignment="1">
      <alignment horizontal="center" vertical="center"/>
    </xf>
    <xf numFmtId="0" fontId="22" fillId="13" borderId="71" xfId="0" applyFont="1" applyFill="1" applyBorder="1" applyAlignment="1">
      <alignment horizontal="center" vertical="center"/>
    </xf>
    <xf numFmtId="1" fontId="22" fillId="13" borderId="64" xfId="0" applyNumberFormat="1" applyFont="1" applyFill="1" applyBorder="1" applyAlignment="1">
      <alignment horizontal="center" vertical="center"/>
    </xf>
    <xf numFmtId="1" fontId="22" fillId="13" borderId="28" xfId="0" applyNumberFormat="1" applyFont="1" applyFill="1" applyBorder="1" applyAlignment="1">
      <alignment horizontal="center" vertical="center"/>
    </xf>
    <xf numFmtId="9" fontId="28" fillId="13" borderId="67" xfId="0" applyNumberFormat="1" applyFont="1" applyFill="1" applyBorder="1" applyAlignment="1">
      <alignment horizontal="center" vertical="center" wrapText="1"/>
    </xf>
    <xf numFmtId="1" fontId="22" fillId="13" borderId="31" xfId="0" applyNumberFormat="1" applyFont="1" applyFill="1" applyBorder="1" applyAlignment="1">
      <alignment horizontal="center" vertical="center"/>
    </xf>
    <xf numFmtId="1" fontId="29" fillId="13" borderId="31" xfId="0" applyNumberFormat="1" applyFont="1" applyFill="1" applyBorder="1" applyAlignment="1">
      <alignment horizontal="center" vertical="center"/>
    </xf>
    <xf numFmtId="0" fontId="22" fillId="10" borderId="52" xfId="0" applyFont="1" applyFill="1" applyBorder="1" applyAlignment="1">
      <alignment horizontal="center" vertical="center"/>
    </xf>
    <xf numFmtId="1" fontId="22" fillId="10" borderId="59" xfId="0" applyNumberFormat="1" applyFont="1" applyFill="1" applyBorder="1" applyAlignment="1">
      <alignment horizontal="center" vertical="center" wrapText="1"/>
    </xf>
    <xf numFmtId="1" fontId="22" fillId="10" borderId="6" xfId="0" applyNumberFormat="1" applyFont="1" applyFill="1" applyBorder="1" applyAlignment="1">
      <alignment horizontal="center" vertical="center" wrapText="1"/>
    </xf>
    <xf numFmtId="9" fontId="28" fillId="10" borderId="9" xfId="0" applyNumberFormat="1" applyFont="1" applyFill="1" applyBorder="1" applyAlignment="1">
      <alignment horizontal="center" vertical="center" wrapText="1"/>
    </xf>
    <xf numFmtId="1" fontId="22" fillId="10" borderId="7" xfId="0" applyNumberFormat="1" applyFont="1" applyFill="1" applyBorder="1" applyAlignment="1">
      <alignment horizontal="center" vertical="center" wrapText="1"/>
    </xf>
    <xf numFmtId="1" fontId="22" fillId="10" borderId="13" xfId="0" applyNumberFormat="1" applyFont="1" applyFill="1" applyBorder="1" applyAlignment="1">
      <alignment horizontal="center" vertical="center"/>
    </xf>
    <xf numFmtId="1" fontId="29" fillId="10" borderId="13" xfId="0" applyNumberFormat="1" applyFont="1" applyFill="1" applyBorder="1" applyAlignment="1">
      <alignment horizontal="center" vertical="center"/>
    </xf>
    <xf numFmtId="9" fontId="28" fillId="11" borderId="68" xfId="0" applyNumberFormat="1" applyFont="1" applyFill="1" applyBorder="1" applyAlignment="1">
      <alignment horizontal="center" vertical="center" wrapText="1"/>
    </xf>
    <xf numFmtId="1" fontId="22" fillId="10" borderId="60" xfId="0" applyNumberFormat="1" applyFont="1" applyFill="1" applyBorder="1" applyAlignment="1">
      <alignment horizontal="center" vertical="center"/>
    </xf>
    <xf numFmtId="1" fontId="22" fillId="10" borderId="6" xfId="0" applyNumberFormat="1" applyFont="1" applyFill="1" applyBorder="1" applyAlignment="1">
      <alignment horizontal="center" vertical="center"/>
    </xf>
    <xf numFmtId="9" fontId="28" fillId="10" borderId="0" xfId="0" applyNumberFormat="1" applyFont="1" applyFill="1" applyBorder="1" applyAlignment="1">
      <alignment horizontal="center" vertical="center" wrapText="1"/>
    </xf>
    <xf numFmtId="1" fontId="22" fillId="10" borderId="7" xfId="0" applyNumberFormat="1" applyFont="1" applyFill="1" applyBorder="1" applyAlignment="1">
      <alignment horizontal="center" vertical="center"/>
    </xf>
    <xf numFmtId="1" fontId="29" fillId="10" borderId="7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15" borderId="65" xfId="0" applyFont="1" applyFill="1" applyBorder="1" applyAlignment="1">
      <alignment vertical="top" wrapText="1"/>
    </xf>
    <xf numFmtId="0" fontId="12" fillId="15" borderId="29" xfId="0" applyFont="1" applyFill="1" applyBorder="1" applyAlignment="1">
      <alignment horizontal="center" vertical="center"/>
    </xf>
    <xf numFmtId="0" fontId="12" fillId="15" borderId="69" xfId="0" applyFont="1" applyFill="1" applyBorder="1" applyAlignment="1">
      <alignment horizontal="center" vertical="center"/>
    </xf>
    <xf numFmtId="0" fontId="12" fillId="15" borderId="33" xfId="0" applyFont="1" applyFill="1" applyBorder="1" applyAlignment="1">
      <alignment horizontal="center" vertical="center"/>
    </xf>
    <xf numFmtId="0" fontId="19" fillId="0" borderId="64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2" fillId="15" borderId="54" xfId="0" applyFont="1" applyFill="1" applyBorder="1" applyAlignment="1">
      <alignment horizontal="center" vertical="center"/>
    </xf>
    <xf numFmtId="0" fontId="13" fillId="15" borderId="62" xfId="0" applyFont="1" applyFill="1" applyBorder="1" applyAlignment="1">
      <alignment vertical="top" wrapText="1"/>
    </xf>
    <xf numFmtId="0" fontId="14" fillId="15" borderId="70" xfId="0" applyFont="1" applyFill="1" applyBorder="1" applyAlignment="1">
      <alignment horizontal="left" vertical="top" wrapText="1"/>
    </xf>
    <xf numFmtId="0" fontId="12" fillId="15" borderId="62" xfId="0" applyFont="1" applyFill="1" applyBorder="1" applyAlignment="1">
      <alignment horizontal="center" vertical="top"/>
    </xf>
    <xf numFmtId="0" fontId="12" fillId="15" borderId="34" xfId="0" applyFont="1" applyFill="1" applyBorder="1" applyAlignment="1">
      <alignment horizontal="center" vertical="top"/>
    </xf>
    <xf numFmtId="0" fontId="12" fillId="0" borderId="71" xfId="0" applyFont="1" applyBorder="1" applyAlignment="1">
      <alignment horizontal="center" vertical="top"/>
    </xf>
    <xf numFmtId="0" fontId="12" fillId="0" borderId="67" xfId="0" applyFont="1" applyBorder="1" applyAlignment="1">
      <alignment horizontal="center" vertical="top"/>
    </xf>
    <xf numFmtId="0" fontId="14" fillId="15" borderId="62" xfId="0" applyFont="1" applyFill="1" applyBorder="1" applyAlignment="1">
      <alignment horizontal="left" vertical="top" wrapText="1"/>
    </xf>
    <xf numFmtId="0" fontId="12" fillId="15" borderId="37" xfId="0" applyFont="1" applyFill="1" applyBorder="1" applyAlignment="1">
      <alignment horizontal="center" vertical="center"/>
    </xf>
    <xf numFmtId="0" fontId="12" fillId="15" borderId="54" xfId="0" applyFont="1" applyFill="1" applyBorder="1" applyAlignment="1">
      <alignment horizontal="center" vertical="top"/>
    </xf>
    <xf numFmtId="0" fontId="12" fillId="15" borderId="33" xfId="0" applyFont="1" applyFill="1" applyBorder="1" applyAlignment="1">
      <alignment horizontal="center" vertical="top"/>
    </xf>
    <xf numFmtId="0" fontId="19" fillId="3" borderId="65" xfId="0" applyFont="1" applyFill="1" applyBorder="1" applyAlignment="1">
      <alignment horizontal="center" vertical="top"/>
    </xf>
    <xf numFmtId="0" fontId="19" fillId="3" borderId="71" xfId="0" applyFont="1" applyFill="1" applyBorder="1" applyAlignment="1">
      <alignment horizontal="center" vertical="top"/>
    </xf>
    <xf numFmtId="0" fontId="12" fillId="15" borderId="69" xfId="0" applyFont="1" applyFill="1" applyBorder="1" applyAlignment="1">
      <alignment horizontal="center" vertical="top"/>
    </xf>
    <xf numFmtId="1" fontId="8" fillId="8" borderId="64" xfId="0" applyNumberFormat="1" applyFont="1" applyFill="1" applyBorder="1" applyAlignment="1">
      <alignment horizontal="center" vertical="center" wrapText="1"/>
    </xf>
    <xf numFmtId="1" fontId="8" fillId="10" borderId="67" xfId="0" applyNumberFormat="1" applyFont="1" applyFill="1" applyBorder="1" applyAlignment="1">
      <alignment horizontal="center" vertical="center" wrapText="1"/>
    </xf>
    <xf numFmtId="0" fontId="32" fillId="15" borderId="55" xfId="0" applyFont="1" applyFill="1" applyBorder="1" applyAlignment="1">
      <alignment horizontal="left" vertical="top" wrapText="1"/>
    </xf>
    <xf numFmtId="0" fontId="13" fillId="10" borderId="33" xfId="0" applyFont="1" applyFill="1" applyBorder="1" applyAlignment="1">
      <alignment vertical="center"/>
    </xf>
    <xf numFmtId="0" fontId="13" fillId="10" borderId="34" xfId="0" applyFont="1" applyFill="1" applyBorder="1" applyAlignment="1">
      <alignment horizontal="left" vertical="top" wrapText="1"/>
    </xf>
    <xf numFmtId="0" fontId="19" fillId="0" borderId="61" xfId="0" applyFont="1" applyBorder="1" applyAlignment="1">
      <alignment horizontal="center" vertical="top"/>
    </xf>
    <xf numFmtId="0" fontId="19" fillId="0" borderId="54" xfId="0" applyFont="1" applyBorder="1" applyAlignment="1">
      <alignment horizontal="center" vertical="top"/>
    </xf>
    <xf numFmtId="0" fontId="12" fillId="15" borderId="58" xfId="0" applyFont="1" applyFill="1" applyBorder="1" applyAlignment="1">
      <alignment horizontal="center" vertical="center"/>
    </xf>
    <xf numFmtId="0" fontId="12" fillId="15" borderId="35" xfId="0" applyFont="1" applyFill="1" applyBorder="1" applyAlignment="1">
      <alignment horizontal="center" vertical="top"/>
    </xf>
    <xf numFmtId="0" fontId="12" fillId="15" borderId="63" xfId="0" applyFont="1" applyFill="1" applyBorder="1" applyAlignment="1">
      <alignment horizontal="center" vertical="top"/>
    </xf>
    <xf numFmtId="0" fontId="19" fillId="0" borderId="34" xfId="0" applyFont="1" applyBorder="1" applyAlignment="1">
      <alignment horizontal="center" vertical="top"/>
    </xf>
    <xf numFmtId="0" fontId="12" fillId="0" borderId="57" xfId="0" applyFont="1" applyBorder="1" applyAlignment="1">
      <alignment horizontal="center" vertical="top"/>
    </xf>
    <xf numFmtId="0" fontId="12" fillId="0" borderId="53" xfId="0" applyFont="1" applyBorder="1" applyAlignment="1">
      <alignment horizontal="center" vertical="top"/>
    </xf>
    <xf numFmtId="0" fontId="12" fillId="0" borderId="70" xfId="0" applyFont="1" applyBorder="1" applyAlignment="1">
      <alignment horizontal="center" vertical="top"/>
    </xf>
    <xf numFmtId="1" fontId="34" fillId="8" borderId="33" xfId="0" applyNumberFormat="1" applyFont="1" applyFill="1" applyBorder="1" applyAlignment="1">
      <alignment horizontal="center" vertical="center" wrapText="1"/>
    </xf>
    <xf numFmtId="1" fontId="34" fillId="10" borderId="69" xfId="0" applyNumberFormat="1" applyFont="1" applyFill="1" applyBorder="1" applyAlignment="1">
      <alignment horizontal="center" vertical="center" wrapText="1"/>
    </xf>
    <xf numFmtId="164" fontId="19" fillId="15" borderId="37" xfId="0" applyNumberFormat="1" applyFont="1" applyFill="1" applyBorder="1" applyAlignment="1">
      <alignment horizontal="center" vertical="center"/>
    </xf>
    <xf numFmtId="164" fontId="19" fillId="15" borderId="23" xfId="0" applyNumberFormat="1" applyFont="1" applyFill="1" applyBorder="1" applyAlignment="1">
      <alignment horizontal="center" vertical="center"/>
    </xf>
    <xf numFmtId="164" fontId="19" fillId="15" borderId="33" xfId="0" applyNumberFormat="1" applyFont="1" applyFill="1" applyBorder="1" applyAlignment="1">
      <alignment horizontal="center" vertical="center"/>
    </xf>
    <xf numFmtId="164" fontId="19" fillId="15" borderId="34" xfId="0" applyNumberFormat="1" applyFont="1" applyFill="1" applyBorder="1" applyAlignment="1">
      <alignment horizontal="center" vertical="top"/>
    </xf>
    <xf numFmtId="164" fontId="19" fillId="15" borderId="38" xfId="0" applyNumberFormat="1" applyFont="1" applyFill="1" applyBorder="1" applyAlignment="1">
      <alignment horizontal="center" vertical="top"/>
    </xf>
    <xf numFmtId="164" fontId="19" fillId="15" borderId="33" xfId="0" applyNumberFormat="1" applyFont="1" applyFill="1" applyBorder="1" applyAlignment="1">
      <alignment horizontal="center" vertical="top"/>
    </xf>
    <xf numFmtId="164" fontId="19" fillId="15" borderId="37" xfId="0" applyNumberFormat="1" applyFont="1" applyFill="1" applyBorder="1" applyAlignment="1">
      <alignment horizontal="center" vertical="top"/>
    </xf>
    <xf numFmtId="164" fontId="19" fillId="15" borderId="63" xfId="0" applyNumberFormat="1" applyFont="1" applyFill="1" applyBorder="1" applyAlignment="1">
      <alignment horizontal="center" vertical="top"/>
    </xf>
    <xf numFmtId="164" fontId="19" fillId="15" borderId="57" xfId="0" applyNumberFormat="1" applyFont="1" applyFill="1" applyBorder="1" applyAlignment="1">
      <alignment horizontal="center" vertical="top"/>
    </xf>
    <xf numFmtId="164" fontId="19" fillId="15" borderId="54" xfId="0" applyNumberFormat="1" applyFont="1" applyFill="1" applyBorder="1" applyAlignment="1">
      <alignment horizontal="center" vertical="top"/>
    </xf>
    <xf numFmtId="164" fontId="12" fillId="15" borderId="33" xfId="0" applyNumberFormat="1" applyFont="1" applyFill="1" applyBorder="1" applyAlignment="1">
      <alignment horizontal="center" vertical="center"/>
    </xf>
    <xf numFmtId="164" fontId="19" fillId="15" borderId="45" xfId="0" applyNumberFormat="1" applyFont="1" applyFill="1" applyBorder="1" applyAlignment="1">
      <alignment horizontal="center" vertical="top"/>
    </xf>
    <xf numFmtId="164" fontId="19" fillId="15" borderId="47" xfId="0" applyNumberFormat="1" applyFont="1" applyFill="1" applyBorder="1" applyAlignment="1">
      <alignment horizontal="center" vertical="top"/>
    </xf>
    <xf numFmtId="0" fontId="13" fillId="16" borderId="19" xfId="0" applyFont="1" applyFill="1" applyBorder="1" applyAlignment="1">
      <alignment horizontal="center" vertical="center" wrapText="1"/>
    </xf>
    <xf numFmtId="0" fontId="13" fillId="16" borderId="27" xfId="0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top"/>
    </xf>
    <xf numFmtId="0" fontId="13" fillId="10" borderId="27" xfId="0" applyFont="1" applyFill="1" applyBorder="1" applyAlignment="1">
      <alignment horizontal="right" vertical="top" wrapText="1"/>
    </xf>
    <xf numFmtId="0" fontId="13" fillId="0" borderId="33" xfId="0" applyFont="1" applyBorder="1" applyAlignment="1">
      <alignment wrapText="1"/>
    </xf>
    <xf numFmtId="0" fontId="22" fillId="11" borderId="52" xfId="0" applyFont="1" applyFill="1" applyBorder="1" applyAlignment="1">
      <alignment horizontal="center" vertical="center" wrapText="1"/>
    </xf>
    <xf numFmtId="0" fontId="22" fillId="11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2" fillId="8" borderId="71" xfId="0" applyFont="1" applyFill="1" applyBorder="1" applyAlignment="1">
      <alignment horizontal="center" vertical="center"/>
    </xf>
    <xf numFmtId="1" fontId="22" fillId="8" borderId="64" xfId="0" applyNumberFormat="1" applyFont="1" applyFill="1" applyBorder="1" applyAlignment="1">
      <alignment horizontal="center" vertical="center"/>
    </xf>
    <xf numFmtId="1" fontId="22" fillId="8" borderId="28" xfId="0" applyNumberFormat="1" applyFont="1" applyFill="1" applyBorder="1" applyAlignment="1">
      <alignment horizontal="center" vertical="center"/>
    </xf>
    <xf numFmtId="9" fontId="28" fillId="8" borderId="23" xfId="0" applyNumberFormat="1" applyFont="1" applyFill="1" applyBorder="1" applyAlignment="1">
      <alignment horizontal="center" vertical="center"/>
    </xf>
    <xf numFmtId="1" fontId="22" fillId="8" borderId="31" xfId="0" applyNumberFormat="1" applyFont="1" applyFill="1" applyBorder="1" applyAlignment="1">
      <alignment horizontal="center" vertical="center"/>
    </xf>
    <xf numFmtId="1" fontId="29" fillId="8" borderId="31" xfId="0" applyNumberFormat="1" applyFont="1" applyFill="1" applyBorder="1" applyAlignment="1">
      <alignment horizontal="center" vertical="center"/>
    </xf>
    <xf numFmtId="0" fontId="12" fillId="15" borderId="46" xfId="0" applyFont="1" applyFill="1" applyBorder="1" applyAlignment="1">
      <alignment horizontal="center" vertical="top"/>
    </xf>
    <xf numFmtId="0" fontId="12" fillId="0" borderId="34" xfId="0" applyFont="1" applyBorder="1" applyAlignment="1">
      <alignment horizontal="center" vertical="top"/>
    </xf>
    <xf numFmtId="0" fontId="12" fillId="0" borderId="35" xfId="0" applyFont="1" applyBorder="1" applyAlignment="1">
      <alignment horizontal="center" vertical="top"/>
    </xf>
    <xf numFmtId="0" fontId="19" fillId="0" borderId="33" xfId="0" applyFont="1" applyBorder="1" applyAlignment="1">
      <alignment horizontal="center" vertical="top"/>
    </xf>
    <xf numFmtId="0" fontId="12" fillId="0" borderId="33" xfId="0" applyFont="1" applyBorder="1" applyAlignment="1">
      <alignment horizontal="center" vertical="top"/>
    </xf>
    <xf numFmtId="0" fontId="19" fillId="3" borderId="33" xfId="0" applyFont="1" applyFill="1" applyBorder="1" applyAlignment="1">
      <alignment horizontal="center" vertical="top"/>
    </xf>
    <xf numFmtId="0" fontId="12" fillId="0" borderId="69" xfId="0" applyFont="1" applyBorder="1" applyAlignment="1">
      <alignment horizontal="center" vertical="top"/>
    </xf>
    <xf numFmtId="0" fontId="13" fillId="16" borderId="29" xfId="0" applyFont="1" applyFill="1" applyBorder="1" applyAlignment="1">
      <alignment horizontal="center" vertical="center" wrapText="1"/>
    </xf>
    <xf numFmtId="0" fontId="13" fillId="16" borderId="28" xfId="0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vertical="center" wrapText="1"/>
    </xf>
    <xf numFmtId="0" fontId="18" fillId="3" borderId="0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11" borderId="52" xfId="0" applyFont="1" applyFill="1" applyBorder="1" applyAlignment="1">
      <alignment horizontal="center" vertical="center" wrapText="1"/>
    </xf>
    <xf numFmtId="1" fontId="22" fillId="0" borderId="53" xfId="0" applyNumberFormat="1" applyFont="1" applyBorder="1" applyAlignment="1">
      <alignment horizontal="center" vertical="center"/>
    </xf>
    <xf numFmtId="0" fontId="22" fillId="14" borderId="52" xfId="0" applyFont="1" applyFill="1" applyBorder="1" applyAlignment="1">
      <alignment horizontal="center" vertical="center" wrapText="1"/>
    </xf>
    <xf numFmtId="0" fontId="22" fillId="14" borderId="0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" vertical="center"/>
    </xf>
    <xf numFmtId="1" fontId="10" fillId="0" borderId="27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9" fontId="10" fillId="0" borderId="2" xfId="0" applyNumberFormat="1" applyFont="1" applyBorder="1" applyAlignment="1">
      <alignment horizontal="center" vertical="center"/>
    </xf>
    <xf numFmtId="0" fontId="16" fillId="0" borderId="47" xfId="0" applyFont="1" applyBorder="1"/>
    <xf numFmtId="0" fontId="2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0" fillId="0" borderId="55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top"/>
    </xf>
    <xf numFmtId="0" fontId="13" fillId="0" borderId="47" xfId="0" applyFont="1" applyBorder="1" applyAlignment="1">
      <alignment horizontal="center" vertical="top"/>
    </xf>
    <xf numFmtId="0" fontId="11" fillId="7" borderId="0" xfId="0" applyFont="1" applyFill="1" applyBorder="1" applyAlignment="1">
      <alignment vertical="center"/>
    </xf>
    <xf numFmtId="0" fontId="11" fillId="7" borderId="0" xfId="0" applyFont="1" applyFill="1" applyBorder="1" applyAlignment="1">
      <alignment horizontal="center"/>
    </xf>
    <xf numFmtId="0" fontId="12" fillId="0" borderId="54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/>
    </xf>
    <xf numFmtId="9" fontId="10" fillId="0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 applyProtection="1">
      <alignment horizontal="center"/>
      <protection locked="0"/>
    </xf>
    <xf numFmtId="0" fontId="13" fillId="10" borderId="72" xfId="0" applyFont="1" applyFill="1" applyBorder="1" applyAlignment="1">
      <alignment horizontal="center" vertical="center" wrapText="1"/>
    </xf>
    <xf numFmtId="0" fontId="13" fillId="12" borderId="66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2" borderId="69" xfId="0" applyFont="1" applyFill="1" applyBorder="1" applyAlignment="1">
      <alignment horizontal="center" vertical="center" wrapText="1"/>
    </xf>
    <xf numFmtId="0" fontId="13" fillId="10" borderId="3" xfId="0" applyFont="1" applyFill="1" applyBorder="1" applyAlignment="1">
      <alignment horizontal="center" vertical="center" wrapText="1"/>
    </xf>
    <xf numFmtId="0" fontId="13" fillId="12" borderId="67" xfId="0" applyFont="1" applyFill="1" applyBorder="1" applyAlignment="1">
      <alignment horizontal="center" vertical="center" wrapText="1"/>
    </xf>
    <xf numFmtId="0" fontId="13" fillId="10" borderId="56" xfId="0" applyFont="1" applyFill="1" applyBorder="1" applyAlignment="1">
      <alignment horizontal="center" vertical="center" wrapText="1"/>
    </xf>
    <xf numFmtId="165" fontId="13" fillId="18" borderId="73" xfId="3" applyFont="1" applyFill="1" applyBorder="1" applyAlignment="1">
      <alignment horizontal="center" vertical="center" wrapText="1"/>
    </xf>
    <xf numFmtId="165" fontId="13" fillId="19" borderId="74" xfId="3" applyFont="1" applyFill="1" applyBorder="1" applyAlignment="1">
      <alignment horizontal="center" vertical="center" wrapText="1"/>
    </xf>
    <xf numFmtId="165" fontId="13" fillId="20" borderId="75" xfId="3" applyFont="1" applyFill="1" applyBorder="1" applyAlignment="1">
      <alignment horizontal="center" vertical="center" wrapText="1"/>
    </xf>
    <xf numFmtId="165" fontId="13" fillId="19" borderId="76" xfId="3" applyFont="1" applyFill="1" applyBorder="1" applyAlignment="1">
      <alignment horizontal="center" vertical="center" wrapText="1"/>
    </xf>
    <xf numFmtId="165" fontId="13" fillId="20" borderId="77" xfId="3" applyFont="1" applyFill="1" applyBorder="1" applyAlignment="1">
      <alignment horizontal="center" vertical="center" wrapText="1"/>
    </xf>
    <xf numFmtId="0" fontId="13" fillId="10" borderId="65" xfId="0" applyFont="1" applyFill="1" applyBorder="1" applyAlignment="1">
      <alignment horizontal="center" vertical="center" wrapText="1"/>
    </xf>
    <xf numFmtId="0" fontId="13" fillId="12" borderId="23" xfId="0" applyFont="1" applyFill="1" applyBorder="1" applyAlignment="1">
      <alignment horizontal="center" vertical="center" wrapText="1"/>
    </xf>
    <xf numFmtId="0" fontId="13" fillId="12" borderId="30" xfId="0" applyFont="1" applyFill="1" applyBorder="1" applyAlignment="1">
      <alignment horizontal="center" vertical="center" wrapText="1"/>
    </xf>
    <xf numFmtId="1" fontId="13" fillId="15" borderId="16" xfId="0" applyNumberFormat="1" applyFont="1" applyFill="1" applyBorder="1" applyAlignment="1">
      <alignment horizontal="center" vertical="center" wrapText="1"/>
    </xf>
    <xf numFmtId="1" fontId="13" fillId="15" borderId="24" xfId="0" applyNumberFormat="1" applyFont="1" applyFill="1" applyBorder="1" applyAlignment="1">
      <alignment horizontal="center" vertical="center" wrapText="1"/>
    </xf>
    <xf numFmtId="0" fontId="12" fillId="0" borderId="66" xfId="0" applyFont="1" applyBorder="1" applyAlignment="1">
      <alignment horizontal="center" vertical="top"/>
    </xf>
    <xf numFmtId="0" fontId="12" fillId="0" borderId="51" xfId="0" applyFont="1" applyBorder="1" applyAlignment="1">
      <alignment horizontal="center" vertical="top"/>
    </xf>
    <xf numFmtId="164" fontId="38" fillId="15" borderId="58" xfId="0" applyNumberFormat="1" applyFont="1" applyFill="1" applyBorder="1" applyAlignment="1">
      <alignment horizontal="center" vertical="top"/>
    </xf>
    <xf numFmtId="0" fontId="12" fillId="15" borderId="47" xfId="0" applyFont="1" applyFill="1" applyBorder="1" applyAlignment="1">
      <alignment horizontal="center" vertical="top"/>
    </xf>
    <xf numFmtId="0" fontId="19" fillId="0" borderId="19" xfId="0" applyFont="1" applyBorder="1" applyAlignment="1">
      <alignment horizontal="center" vertical="top"/>
    </xf>
    <xf numFmtId="0" fontId="12" fillId="0" borderId="18" xfId="0" applyFont="1" applyBorder="1" applyAlignment="1">
      <alignment horizontal="center" vertical="top"/>
    </xf>
    <xf numFmtId="0" fontId="19" fillId="0" borderId="29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164" fontId="19" fillId="15" borderId="58" xfId="0" applyNumberFormat="1" applyFont="1" applyFill="1" applyBorder="1" applyAlignment="1">
      <alignment horizontal="center" vertical="top"/>
    </xf>
    <xf numFmtId="0" fontId="12" fillId="15" borderId="43" xfId="0" applyFont="1" applyFill="1" applyBorder="1" applyAlignment="1">
      <alignment horizontal="center" vertical="top"/>
    </xf>
    <xf numFmtId="0" fontId="40" fillId="0" borderId="35" xfId="0" applyFont="1" applyBorder="1" applyAlignment="1">
      <alignment horizontal="center" vertical="top"/>
    </xf>
    <xf numFmtId="0" fontId="39" fillId="0" borderId="33" xfId="0" applyFont="1" applyBorder="1" applyAlignment="1">
      <alignment horizontal="center" vertical="top"/>
    </xf>
    <xf numFmtId="164" fontId="12" fillId="15" borderId="47" xfId="0" applyNumberFormat="1" applyFont="1" applyFill="1" applyBorder="1" applyAlignment="1">
      <alignment horizontal="center" vertical="top"/>
    </xf>
    <xf numFmtId="0" fontId="19" fillId="0" borderId="68" xfId="0" applyFont="1" applyBorder="1" applyAlignment="1">
      <alignment horizontal="center" vertical="top"/>
    </xf>
    <xf numFmtId="0" fontId="19" fillId="6" borderId="2" xfId="0" applyFont="1" applyFill="1" applyBorder="1" applyAlignment="1">
      <alignment horizontal="center" vertical="top"/>
    </xf>
    <xf numFmtId="0" fontId="19" fillId="6" borderId="36" xfId="0" applyFont="1" applyFill="1" applyBorder="1" applyAlignment="1">
      <alignment horizontal="center" vertical="top"/>
    </xf>
    <xf numFmtId="0" fontId="19" fillId="6" borderId="32" xfId="0" applyFont="1" applyFill="1" applyBorder="1" applyAlignment="1">
      <alignment horizontal="center" vertical="top"/>
    </xf>
    <xf numFmtId="0" fontId="12" fillId="6" borderId="37" xfId="0" applyFont="1" applyFill="1" applyBorder="1" applyAlignment="1">
      <alignment horizontal="center" vertical="top"/>
    </xf>
    <xf numFmtId="0" fontId="19" fillId="6" borderId="37" xfId="0" applyFont="1" applyFill="1" applyBorder="1" applyAlignment="1">
      <alignment horizontal="center" vertical="top"/>
    </xf>
    <xf numFmtId="0" fontId="19" fillId="6" borderId="33" xfId="0" applyFont="1" applyFill="1" applyBorder="1" applyAlignment="1">
      <alignment horizontal="center" vertical="top"/>
    </xf>
    <xf numFmtId="0" fontId="19" fillId="0" borderId="38" xfId="0" applyFont="1" applyBorder="1" applyAlignment="1">
      <alignment horizontal="center" vertical="top"/>
    </xf>
    <xf numFmtId="0" fontId="19" fillId="6" borderId="38" xfId="0" applyFont="1" applyFill="1" applyBorder="1" applyAlignment="1">
      <alignment horizontal="center" vertical="top"/>
    </xf>
    <xf numFmtId="0" fontId="12" fillId="6" borderId="38" xfId="0" applyFont="1" applyFill="1" applyBorder="1" applyAlignment="1">
      <alignment horizontal="center" vertical="top"/>
    </xf>
    <xf numFmtId="1" fontId="10" fillId="0" borderId="2" xfId="0" applyNumberFormat="1" applyFont="1" applyBorder="1" applyAlignment="1">
      <alignment vertical="center"/>
    </xf>
    <xf numFmtId="1" fontId="10" fillId="0" borderId="27" xfId="0" applyNumberFormat="1" applyFont="1" applyBorder="1" applyAlignment="1">
      <alignment vertical="center"/>
    </xf>
    <xf numFmtId="0" fontId="10" fillId="0" borderId="27" xfId="0" applyFont="1" applyBorder="1" applyAlignment="1">
      <alignment vertical="center"/>
    </xf>
    <xf numFmtId="9" fontId="10" fillId="0" borderId="2" xfId="0" applyNumberFormat="1" applyFont="1" applyBorder="1" applyAlignment="1">
      <alignment vertical="center"/>
    </xf>
    <xf numFmtId="9" fontId="10" fillId="0" borderId="27" xfId="0" applyNumberFormat="1" applyFont="1" applyBorder="1" applyAlignment="1">
      <alignment vertical="center"/>
    </xf>
    <xf numFmtId="0" fontId="10" fillId="0" borderId="28" xfId="0" applyFont="1" applyBorder="1" applyAlignment="1">
      <alignment vertical="center" wrapText="1"/>
    </xf>
    <xf numFmtId="0" fontId="10" fillId="0" borderId="39" xfId="0" applyFont="1" applyBorder="1" applyAlignment="1">
      <alignment vertical="center" wrapText="1"/>
    </xf>
    <xf numFmtId="164" fontId="10" fillId="0" borderId="4" xfId="0" applyNumberFormat="1" applyFont="1" applyFill="1" applyBorder="1" applyAlignment="1">
      <alignment vertical="center" wrapText="1"/>
    </xf>
    <xf numFmtId="164" fontId="10" fillId="0" borderId="28" xfId="0" applyNumberFormat="1" applyFont="1" applyFill="1" applyBorder="1" applyAlignment="1">
      <alignment vertical="center" wrapText="1"/>
    </xf>
    <xf numFmtId="164" fontId="10" fillId="0" borderId="40" xfId="0" applyNumberFormat="1" applyFont="1" applyFill="1" applyBorder="1" applyAlignment="1">
      <alignment vertical="center" wrapText="1"/>
    </xf>
    <xf numFmtId="164" fontId="10" fillId="0" borderId="39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vertical="top" wrapText="1"/>
    </xf>
    <xf numFmtId="0" fontId="10" fillId="0" borderId="56" xfId="0" applyFont="1" applyBorder="1" applyAlignment="1">
      <alignment vertical="top" wrapText="1"/>
    </xf>
    <xf numFmtId="164" fontId="10" fillId="0" borderId="0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0" fillId="0" borderId="28" xfId="0" applyFont="1" applyBorder="1" applyAlignment="1">
      <alignment vertical="top" wrapText="1"/>
    </xf>
    <xf numFmtId="0" fontId="10" fillId="0" borderId="40" xfId="0" applyFont="1" applyBorder="1" applyAlignment="1">
      <alignment vertical="top" wrapText="1"/>
    </xf>
    <xf numFmtId="0" fontId="10" fillId="0" borderId="39" xfId="0" applyFont="1" applyBorder="1" applyAlignment="1">
      <alignment vertical="top" wrapText="1"/>
    </xf>
    <xf numFmtId="0" fontId="10" fillId="0" borderId="2" xfId="0" applyFont="1" applyBorder="1" applyAlignment="1"/>
    <xf numFmtId="0" fontId="10" fillId="0" borderId="27" xfId="0" applyFont="1" applyBorder="1" applyAlignment="1"/>
    <xf numFmtId="1" fontId="10" fillId="0" borderId="2" xfId="0" applyNumberFormat="1" applyFont="1" applyBorder="1" applyAlignment="1">
      <alignment vertical="center" wrapText="1"/>
    </xf>
    <xf numFmtId="1" fontId="10" fillId="0" borderId="27" xfId="0" applyNumberFormat="1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56" xfId="0" applyFont="1" applyBorder="1" applyAlignment="1">
      <alignment vertical="center" wrapText="1"/>
    </xf>
    <xf numFmtId="164" fontId="10" fillId="0" borderId="3" xfId="0" applyNumberFormat="1" applyFont="1" applyFill="1" applyBorder="1" applyAlignment="1">
      <alignment vertical="center" wrapText="1"/>
    </xf>
    <xf numFmtId="164" fontId="10" fillId="0" borderId="56" xfId="0" applyNumberFormat="1" applyFont="1" applyFill="1" applyBorder="1" applyAlignment="1">
      <alignment vertical="center" wrapText="1"/>
    </xf>
    <xf numFmtId="1" fontId="8" fillId="0" borderId="0" xfId="0" applyNumberFormat="1" applyFont="1" applyBorder="1" applyAlignment="1">
      <alignment horizontal="center" vertical="center"/>
    </xf>
    <xf numFmtId="0" fontId="41" fillId="17" borderId="32" xfId="0" applyFont="1" applyFill="1" applyBorder="1" applyAlignment="1">
      <alignment vertical="center" wrapText="1"/>
    </xf>
    <xf numFmtId="0" fontId="41" fillId="17" borderId="33" xfId="0" applyFont="1" applyFill="1" applyBorder="1" applyAlignment="1">
      <alignment vertical="center" wrapText="1"/>
    </xf>
    <xf numFmtId="0" fontId="41" fillId="0" borderId="33" xfId="0" applyFont="1" applyBorder="1" applyAlignment="1">
      <alignment vertical="center" wrapText="1"/>
    </xf>
    <xf numFmtId="0" fontId="13" fillId="12" borderId="35" xfId="0" applyFont="1" applyFill="1" applyBorder="1" applyAlignment="1">
      <alignment horizontal="center" vertical="center" wrapText="1"/>
    </xf>
    <xf numFmtId="0" fontId="13" fillId="12" borderId="54" xfId="0" applyFont="1" applyFill="1" applyBorder="1" applyAlignment="1">
      <alignment horizontal="center" vertical="center" wrapText="1"/>
    </xf>
    <xf numFmtId="0" fontId="13" fillId="12" borderId="65" xfId="0" applyFont="1" applyFill="1" applyBorder="1" applyAlignment="1">
      <alignment horizontal="center" vertical="center" wrapText="1"/>
    </xf>
    <xf numFmtId="165" fontId="13" fillId="20" borderId="78" xfId="3" applyFont="1" applyFill="1" applyBorder="1" applyAlignment="1">
      <alignment horizontal="center" vertical="center" wrapText="1"/>
    </xf>
    <xf numFmtId="165" fontId="13" fillId="20" borderId="79" xfId="3" applyFont="1" applyFill="1" applyBorder="1" applyAlignment="1">
      <alignment horizontal="center" vertical="center" wrapText="1"/>
    </xf>
    <xf numFmtId="0" fontId="13" fillId="12" borderId="2" xfId="0" applyFont="1" applyFill="1" applyBorder="1" applyAlignment="1">
      <alignment horizontal="center" vertical="center" wrapText="1"/>
    </xf>
    <xf numFmtId="0" fontId="13" fillId="1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1" fontId="34" fillId="8" borderId="69" xfId="0" applyNumberFormat="1" applyFont="1" applyFill="1" applyBorder="1" applyAlignment="1">
      <alignment horizontal="center" vertical="center" wrapText="1"/>
    </xf>
    <xf numFmtId="1" fontId="8" fillId="8" borderId="67" xfId="0" applyNumberFormat="1" applyFont="1" applyFill="1" applyBorder="1" applyAlignment="1">
      <alignment horizontal="center" vertical="center" wrapText="1"/>
    </xf>
    <xf numFmtId="0" fontId="13" fillId="10" borderId="36" xfId="0" applyFont="1" applyFill="1" applyBorder="1" applyAlignment="1">
      <alignment horizontal="left" vertical="top" wrapText="1"/>
    </xf>
    <xf numFmtId="0" fontId="13" fillId="10" borderId="37" xfId="0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center" vertical="center" wrapText="1"/>
    </xf>
    <xf numFmtId="164" fontId="35" fillId="15" borderId="10" xfId="0" applyNumberFormat="1" applyFont="1" applyFill="1" applyBorder="1" applyAlignment="1">
      <alignment horizontal="center" vertical="center"/>
    </xf>
    <xf numFmtId="164" fontId="35" fillId="15" borderId="55" xfId="0" applyNumberFormat="1" applyFont="1" applyFill="1" applyBorder="1" applyAlignment="1">
      <alignment horizontal="center" vertical="center"/>
    </xf>
    <xf numFmtId="0" fontId="8" fillId="16" borderId="29" xfId="0" applyFont="1" applyFill="1" applyBorder="1" applyAlignment="1">
      <alignment horizontal="center" vertical="center" wrapText="1"/>
    </xf>
    <xf numFmtId="0" fontId="8" fillId="12" borderId="23" xfId="0" applyFont="1" applyFill="1" applyBorder="1" applyAlignment="1">
      <alignment horizontal="center" vertical="center" wrapText="1"/>
    </xf>
    <xf numFmtId="0" fontId="8" fillId="12" borderId="40" xfId="0" applyFont="1" applyFill="1" applyBorder="1" applyAlignment="1">
      <alignment horizontal="center" vertical="center" wrapText="1"/>
    </xf>
    <xf numFmtId="0" fontId="8" fillId="12" borderId="15" xfId="0" applyFont="1" applyFill="1" applyBorder="1" applyAlignment="1">
      <alignment horizontal="center" vertical="center" wrapText="1"/>
    </xf>
    <xf numFmtId="0" fontId="8" fillId="16" borderId="35" xfId="0" applyFont="1" applyFill="1" applyBorder="1" applyAlignment="1">
      <alignment horizontal="center" vertical="center" wrapText="1"/>
    </xf>
    <xf numFmtId="0" fontId="8" fillId="16" borderId="57" xfId="0" applyFont="1" applyFill="1" applyBorder="1" applyAlignment="1">
      <alignment horizontal="center" vertical="center" wrapText="1"/>
    </xf>
    <xf numFmtId="0" fontId="8" fillId="16" borderId="39" xfId="0" applyFont="1" applyFill="1" applyBorder="1" applyAlignment="1">
      <alignment horizontal="center" vertical="center" wrapText="1"/>
    </xf>
    <xf numFmtId="0" fontId="8" fillId="8" borderId="56" xfId="0" applyFont="1" applyFill="1" applyBorder="1" applyAlignment="1">
      <alignment horizontal="center" vertical="center" wrapText="1"/>
    </xf>
    <xf numFmtId="1" fontId="34" fillId="8" borderId="63" xfId="0" applyNumberFormat="1" applyFont="1" applyFill="1" applyBorder="1" applyAlignment="1">
      <alignment horizontal="center" vertical="center" wrapText="1"/>
    </xf>
    <xf numFmtId="1" fontId="34" fillId="10" borderId="66" xfId="0" applyNumberFormat="1" applyFont="1" applyFill="1" applyBorder="1" applyAlignment="1">
      <alignment horizontal="center" vertical="center" wrapText="1"/>
    </xf>
    <xf numFmtId="0" fontId="8" fillId="16" borderId="14" xfId="0" applyFont="1" applyFill="1" applyBorder="1" applyAlignment="1">
      <alignment horizontal="center" vertical="center" wrapText="1"/>
    </xf>
    <xf numFmtId="0" fontId="8" fillId="6" borderId="43" xfId="0" applyFont="1" applyFill="1" applyBorder="1" applyAlignment="1">
      <alignment horizontal="center" vertical="top" wrapText="1"/>
    </xf>
    <xf numFmtId="0" fontId="10" fillId="15" borderId="38" xfId="0" applyFont="1" applyFill="1" applyBorder="1" applyAlignment="1">
      <alignment horizontal="center"/>
    </xf>
    <xf numFmtId="0" fontId="10" fillId="15" borderId="62" xfId="0" applyFont="1" applyFill="1" applyBorder="1" applyAlignment="1">
      <alignment horizontal="center"/>
    </xf>
    <xf numFmtId="0" fontId="10" fillId="0" borderId="47" xfId="0" applyFont="1" applyBorder="1" applyAlignment="1">
      <alignment horizontal="center" vertical="top" wrapText="1"/>
    </xf>
    <xf numFmtId="0" fontId="18" fillId="0" borderId="0" xfId="0" applyFont="1" applyAlignment="1">
      <alignment horizontal="left"/>
    </xf>
    <xf numFmtId="0" fontId="18" fillId="3" borderId="5" xfId="0" applyFont="1" applyFill="1" applyBorder="1" applyAlignment="1" applyProtection="1">
      <alignment horizontal="center"/>
      <protection locked="0"/>
    </xf>
    <xf numFmtId="0" fontId="18" fillId="3" borderId="0" xfId="0" applyFont="1" applyFill="1" applyBorder="1" applyAlignment="1" applyProtection="1">
      <alignment horizontal="center"/>
      <protection locked="0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 wrapText="1"/>
    </xf>
    <xf numFmtId="0" fontId="10" fillId="0" borderId="45" xfId="0" applyFont="1" applyBorder="1" applyAlignment="1">
      <alignment horizontal="center" vertical="top" wrapText="1"/>
    </xf>
    <xf numFmtId="0" fontId="10" fillId="0" borderId="43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54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1" fillId="2" borderId="54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21" fillId="10" borderId="57" xfId="0" applyFont="1" applyFill="1" applyBorder="1" applyAlignment="1">
      <alignment horizontal="center" vertical="center" wrapText="1"/>
    </xf>
    <xf numFmtId="0" fontId="21" fillId="10" borderId="66" xfId="0" applyFont="1" applyFill="1" applyBorder="1" applyAlignment="1">
      <alignment horizontal="center" vertical="center" wrapText="1"/>
    </xf>
    <xf numFmtId="0" fontId="21" fillId="8" borderId="31" xfId="0" applyFont="1" applyFill="1" applyBorder="1" applyAlignment="1">
      <alignment horizontal="center" vertical="center" wrapText="1"/>
    </xf>
    <xf numFmtId="0" fontId="21" fillId="8" borderId="30" xfId="0" applyFont="1" applyFill="1" applyBorder="1" applyAlignment="1">
      <alignment horizontal="center" vertical="center" wrapText="1"/>
    </xf>
    <xf numFmtId="0" fontId="21" fillId="9" borderId="19" xfId="0" applyFont="1" applyFill="1" applyBorder="1" applyAlignment="1">
      <alignment horizontal="center" vertical="center" wrapText="1"/>
    </xf>
    <xf numFmtId="0" fontId="21" fillId="9" borderId="20" xfId="0" applyFont="1" applyFill="1" applyBorder="1" applyAlignment="1">
      <alignment horizontal="center" vertical="center" wrapText="1"/>
    </xf>
    <xf numFmtId="0" fontId="21" fillId="14" borderId="6" xfId="0" applyFont="1" applyFill="1" applyBorder="1" applyAlignment="1">
      <alignment horizontal="center" vertical="center" wrapText="1"/>
    </xf>
    <xf numFmtId="0" fontId="21" fillId="14" borderId="8" xfId="0" applyFont="1" applyFill="1" applyBorder="1" applyAlignment="1">
      <alignment horizontal="center" vertical="center" wrapText="1"/>
    </xf>
    <xf numFmtId="0" fontId="21" fillId="11" borderId="45" xfId="0" applyFont="1" applyFill="1" applyBorder="1" applyAlignment="1">
      <alignment horizontal="center" vertical="center" wrapText="1"/>
    </xf>
    <xf numFmtId="0" fontId="21" fillId="11" borderId="43" xfId="0" applyFont="1" applyFill="1" applyBorder="1" applyAlignment="1">
      <alignment horizontal="center" vertical="center" wrapText="1"/>
    </xf>
    <xf numFmtId="0" fontId="21" fillId="10" borderId="37" xfId="0" applyFont="1" applyFill="1" applyBorder="1" applyAlignment="1">
      <alignment horizontal="center" vertical="center" wrapText="1"/>
    </xf>
    <xf numFmtId="0" fontId="21" fillId="10" borderId="69" xfId="0" applyFont="1" applyFill="1" applyBorder="1" applyAlignment="1">
      <alignment horizontal="center" vertical="center" wrapText="1"/>
    </xf>
    <xf numFmtId="0" fontId="21" fillId="11" borderId="17" xfId="0" applyFont="1" applyFill="1" applyBorder="1" applyAlignment="1">
      <alignment horizontal="center" vertical="center" wrapText="1"/>
    </xf>
    <xf numFmtId="0" fontId="21" fillId="11" borderId="20" xfId="0" applyFont="1" applyFill="1" applyBorder="1" applyAlignment="1">
      <alignment horizontal="center" vertical="center" wrapText="1"/>
    </xf>
    <xf numFmtId="0" fontId="21" fillId="13" borderId="29" xfId="0" applyFont="1" applyFill="1" applyBorder="1" applyAlignment="1">
      <alignment horizontal="center" vertical="center" wrapText="1"/>
    </xf>
    <xf numFmtId="0" fontId="21" fillId="13" borderId="23" xfId="0" applyFont="1" applyFill="1" applyBorder="1" applyAlignment="1">
      <alignment horizontal="center" vertical="center" wrapText="1"/>
    </xf>
    <xf numFmtId="0" fontId="21" fillId="13" borderId="37" xfId="0" applyFont="1" applyFill="1" applyBorder="1" applyAlignment="1">
      <alignment horizontal="center" vertical="center" wrapText="1"/>
    </xf>
    <xf numFmtId="0" fontId="21" fillId="13" borderId="69" xfId="0" applyFont="1" applyFill="1" applyBorder="1" applyAlignment="1">
      <alignment horizontal="center" vertical="center" wrapText="1"/>
    </xf>
    <xf numFmtId="0" fontId="27" fillId="0" borderId="50" xfId="0" applyFont="1" applyBorder="1" applyAlignment="1">
      <alignment horizontal="center" vertical="top" wrapText="1"/>
    </xf>
    <xf numFmtId="0" fontId="27" fillId="0" borderId="49" xfId="0" applyFont="1" applyBorder="1" applyAlignment="1">
      <alignment horizontal="center" vertical="top" wrapText="1"/>
    </xf>
    <xf numFmtId="0" fontId="27" fillId="0" borderId="50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top" wrapText="1"/>
    </xf>
    <xf numFmtId="0" fontId="22" fillId="0" borderId="45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1" fillId="12" borderId="52" xfId="0" applyFont="1" applyFill="1" applyBorder="1" applyAlignment="1">
      <alignment horizontal="center" vertical="center" wrapText="1"/>
    </xf>
    <xf numFmtId="0" fontId="21" fillId="12" borderId="9" xfId="0" applyFont="1" applyFill="1" applyBorder="1" applyAlignment="1">
      <alignment horizontal="center" vertical="center" wrapText="1"/>
    </xf>
    <xf numFmtId="0" fontId="22" fillId="8" borderId="0" xfId="0" applyFont="1" applyFill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1" fillId="8" borderId="38" xfId="0" applyFont="1" applyFill="1" applyBorder="1" applyAlignment="1">
      <alignment horizontal="center" vertical="center" wrapText="1"/>
    </xf>
    <xf numFmtId="0" fontId="21" fillId="8" borderId="70" xfId="0" applyFont="1" applyFill="1" applyBorder="1" applyAlignment="1">
      <alignment horizontal="center" vertical="center" wrapText="1"/>
    </xf>
    <xf numFmtId="0" fontId="21" fillId="13" borderId="41" xfId="0" applyFont="1" applyFill="1" applyBorder="1" applyAlignment="1">
      <alignment horizontal="center" vertical="center" wrapText="1"/>
    </xf>
    <xf numFmtId="0" fontId="21" fillId="13" borderId="12" xfId="0" applyFont="1" applyFill="1" applyBorder="1" applyAlignment="1">
      <alignment horizontal="center" vertical="center" wrapText="1"/>
    </xf>
    <xf numFmtId="1" fontId="22" fillId="0" borderId="53" xfId="0" applyNumberFormat="1" applyFont="1" applyBorder="1" applyAlignment="1">
      <alignment horizontal="center" vertical="center" wrapText="1"/>
    </xf>
    <xf numFmtId="1" fontId="22" fillId="0" borderId="51" xfId="0" applyNumberFormat="1" applyFont="1" applyBorder="1" applyAlignment="1">
      <alignment horizontal="center" vertical="center" wrapText="1"/>
    </xf>
    <xf numFmtId="0" fontId="22" fillId="11" borderId="52" xfId="0" applyFont="1" applyFill="1" applyBorder="1" applyAlignment="1">
      <alignment horizontal="center" vertical="center" wrapText="1"/>
    </xf>
    <xf numFmtId="0" fontId="22" fillId="11" borderId="0" xfId="0" applyFont="1" applyFill="1" applyBorder="1" applyAlignment="1">
      <alignment horizontal="center" vertical="center" wrapText="1"/>
    </xf>
    <xf numFmtId="0" fontId="22" fillId="11" borderId="44" xfId="0" applyFont="1" applyFill="1" applyBorder="1" applyAlignment="1">
      <alignment horizontal="center" vertical="center" wrapText="1"/>
    </xf>
    <xf numFmtId="0" fontId="22" fillId="11" borderId="49" xfId="0" applyFont="1" applyFill="1" applyBorder="1" applyAlignment="1">
      <alignment horizontal="center" vertical="center" wrapText="1"/>
    </xf>
    <xf numFmtId="0" fontId="22" fillId="9" borderId="44" xfId="0" applyFont="1" applyFill="1" applyBorder="1" applyAlignment="1">
      <alignment horizontal="center" vertical="center" wrapText="1"/>
    </xf>
    <xf numFmtId="0" fontId="22" fillId="9" borderId="49" xfId="0" applyFont="1" applyFill="1" applyBorder="1" applyAlignment="1">
      <alignment horizontal="center" vertical="center" wrapText="1"/>
    </xf>
    <xf numFmtId="0" fontId="22" fillId="2" borderId="44" xfId="0" applyFont="1" applyFill="1" applyBorder="1" applyAlignment="1">
      <alignment horizontal="center" vertical="center" wrapText="1"/>
    </xf>
    <xf numFmtId="0" fontId="22" fillId="2" borderId="49" xfId="0" applyFont="1" applyFill="1" applyBorder="1" applyAlignment="1">
      <alignment horizontal="center" vertical="center" wrapText="1"/>
    </xf>
    <xf numFmtId="0" fontId="21" fillId="10" borderId="52" xfId="0" applyFont="1" applyFill="1" applyBorder="1" applyAlignment="1">
      <alignment horizontal="center" vertical="center" wrapText="1"/>
    </xf>
    <xf numFmtId="0" fontId="21" fillId="10" borderId="9" xfId="0" applyFont="1" applyFill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22" fillId="13" borderId="44" xfId="0" applyFont="1" applyFill="1" applyBorder="1" applyAlignment="1">
      <alignment horizontal="center" vertical="center" wrapText="1"/>
    </xf>
    <xf numFmtId="0" fontId="22" fillId="13" borderId="4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 applyAlignment="1">
      <alignment horizontal="center" vertical="center"/>
    </xf>
    <xf numFmtId="0" fontId="25" fillId="3" borderId="0" xfId="0" applyFont="1" applyFill="1" applyBorder="1" applyAlignment="1">
      <alignment horizontal="center"/>
    </xf>
    <xf numFmtId="0" fontId="22" fillId="0" borderId="0" xfId="0" applyFont="1" applyAlignment="1">
      <alignment horizontal="left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65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1" fontId="22" fillId="2" borderId="40" xfId="0" applyNumberFormat="1" applyFont="1" applyFill="1" applyBorder="1" applyAlignment="1">
      <alignment horizontal="center" vertical="center"/>
    </xf>
    <xf numFmtId="0" fontId="22" fillId="2" borderId="39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22" fillId="2" borderId="54" xfId="0" applyFont="1" applyFill="1" applyBorder="1" applyAlignment="1">
      <alignment horizontal="center" vertical="center"/>
    </xf>
    <xf numFmtId="0" fontId="22" fillId="2" borderId="27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top" wrapText="1"/>
    </xf>
    <xf numFmtId="0" fontId="27" fillId="0" borderId="5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top" wrapText="1"/>
    </xf>
    <xf numFmtId="0" fontId="27" fillId="0" borderId="68" xfId="0" applyFont="1" applyBorder="1" applyAlignment="1">
      <alignment horizontal="center" vertical="top" wrapText="1"/>
    </xf>
    <xf numFmtId="0" fontId="27" fillId="0" borderId="61" xfId="0" applyFont="1" applyBorder="1" applyAlignment="1">
      <alignment horizontal="center" vertical="top" wrapText="1"/>
    </xf>
    <xf numFmtId="0" fontId="21" fillId="4" borderId="47" xfId="0" applyFont="1" applyFill="1" applyBorder="1" applyAlignment="1">
      <alignment horizontal="center" vertical="center" wrapText="1"/>
    </xf>
    <xf numFmtId="0" fontId="21" fillId="4" borderId="43" xfId="0" applyFont="1" applyFill="1" applyBorder="1" applyAlignment="1">
      <alignment horizontal="center" vertical="center" wrapText="1"/>
    </xf>
    <xf numFmtId="0" fontId="22" fillId="4" borderId="44" xfId="0" applyFont="1" applyFill="1" applyBorder="1" applyAlignment="1">
      <alignment horizontal="center" vertical="center" wrapText="1"/>
    </xf>
    <xf numFmtId="0" fontId="22" fillId="4" borderId="49" xfId="0" applyFont="1" applyFill="1" applyBorder="1" applyAlignment="1">
      <alignment horizontal="center" vertical="center" wrapText="1"/>
    </xf>
    <xf numFmtId="0" fontId="21" fillId="11" borderId="37" xfId="0" applyFont="1" applyFill="1" applyBorder="1" applyAlignment="1">
      <alignment horizontal="center" vertical="center" wrapText="1"/>
    </xf>
    <xf numFmtId="0" fontId="21" fillId="11" borderId="69" xfId="0" applyFont="1" applyFill="1" applyBorder="1" applyAlignment="1">
      <alignment horizontal="center" vertical="center" wrapText="1"/>
    </xf>
    <xf numFmtId="0" fontId="21" fillId="9" borderId="45" xfId="0" applyFont="1" applyFill="1" applyBorder="1" applyAlignment="1">
      <alignment horizontal="center" vertical="center" wrapText="1"/>
    </xf>
    <xf numFmtId="0" fontId="21" fillId="9" borderId="43" xfId="0" applyFont="1" applyFill="1" applyBorder="1" applyAlignment="1">
      <alignment horizontal="center" vertical="center" wrapText="1"/>
    </xf>
    <xf numFmtId="0" fontId="22" fillId="14" borderId="52" xfId="0" applyFont="1" applyFill="1" applyBorder="1" applyAlignment="1">
      <alignment horizontal="center" vertical="center" wrapText="1"/>
    </xf>
    <xf numFmtId="0" fontId="22" fillId="14" borderId="0" xfId="0" applyFont="1" applyFill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/>
    </xf>
    <xf numFmtId="1" fontId="22" fillId="0" borderId="53" xfId="0" applyNumberFormat="1" applyFont="1" applyBorder="1" applyAlignment="1">
      <alignment horizontal="center" vertical="center"/>
    </xf>
    <xf numFmtId="1" fontId="22" fillId="0" borderId="5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1" fillId="9" borderId="27" xfId="0" applyFont="1" applyFill="1" applyBorder="1" applyAlignment="1">
      <alignment horizontal="center" vertical="center" wrapText="1"/>
    </xf>
    <xf numFmtId="0" fontId="21" fillId="9" borderId="23" xfId="0" applyFont="1" applyFill="1" applyBorder="1" applyAlignment="1">
      <alignment horizontal="center" vertical="center" wrapText="1"/>
    </xf>
    <xf numFmtId="0" fontId="21" fillId="10" borderId="29" xfId="0" applyFont="1" applyFill="1" applyBorder="1" applyAlignment="1">
      <alignment horizontal="center" vertical="center" wrapText="1"/>
    </xf>
    <xf numFmtId="0" fontId="21" fillId="10" borderId="23" xfId="0" applyFont="1" applyFill="1" applyBorder="1" applyAlignment="1">
      <alignment horizontal="center" vertical="center" wrapText="1"/>
    </xf>
    <xf numFmtId="0" fontId="21" fillId="8" borderId="0" xfId="0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21" fillId="9" borderId="17" xfId="0" applyFont="1" applyFill="1" applyBorder="1" applyAlignment="1">
      <alignment horizontal="center" vertical="center" wrapText="1"/>
    </xf>
    <xf numFmtId="0" fontId="21" fillId="9" borderId="57" xfId="0" applyFont="1" applyFill="1" applyBorder="1" applyAlignment="1">
      <alignment horizontal="center" vertical="center" wrapText="1"/>
    </xf>
    <xf numFmtId="0" fontId="21" fillId="9" borderId="66" xfId="0" applyFont="1" applyFill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11" fillId="2" borderId="2" xfId="0" applyFont="1" applyFill="1" applyBorder="1" applyAlignment="1" applyProtection="1">
      <alignment horizontal="center"/>
      <protection locked="0"/>
    </xf>
    <xf numFmtId="0" fontId="11" fillId="2" borderId="54" xfId="0" applyFont="1" applyFill="1" applyBorder="1" applyAlignment="1" applyProtection="1">
      <alignment horizontal="center"/>
      <protection locked="0"/>
    </xf>
    <xf numFmtId="0" fontId="11" fillId="2" borderId="27" xfId="0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horizontal="left" vertical="top" wrapText="1"/>
    </xf>
    <xf numFmtId="0" fontId="10" fillId="0" borderId="44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50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44" xfId="0" applyFont="1" applyBorder="1" applyAlignment="1">
      <alignment horizontal="center" vertical="top" wrapText="1"/>
    </xf>
    <xf numFmtId="0" fontId="10" fillId="0" borderId="50" xfId="0" applyFont="1" applyBorder="1" applyAlignment="1">
      <alignment horizontal="center" vertical="top" wrapText="1"/>
    </xf>
    <xf numFmtId="0" fontId="10" fillId="0" borderId="49" xfId="0" applyFont="1" applyBorder="1" applyAlignment="1">
      <alignment horizontal="center" vertical="top" wrapText="1"/>
    </xf>
    <xf numFmtId="0" fontId="10" fillId="0" borderId="53" xfId="0" applyFont="1" applyBorder="1" applyAlignment="1">
      <alignment horizontal="center" vertical="top" wrapText="1"/>
    </xf>
    <xf numFmtId="0" fontId="10" fillId="0" borderId="55" xfId="0" applyFont="1" applyBorder="1" applyAlignment="1">
      <alignment horizontal="center" vertical="top" wrapText="1"/>
    </xf>
    <xf numFmtId="0" fontId="10" fillId="0" borderId="51" xfId="0" applyFont="1" applyBorder="1" applyAlignment="1">
      <alignment horizontal="center" vertical="top" wrapText="1"/>
    </xf>
    <xf numFmtId="0" fontId="17" fillId="0" borderId="38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10" fillId="0" borderId="5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3" fillId="0" borderId="53" xfId="0" applyFont="1" applyBorder="1" applyAlignment="1">
      <alignment horizontal="center" vertical="top"/>
    </xf>
    <xf numFmtId="0" fontId="13" fillId="0" borderId="51" xfId="0" applyFont="1" applyBorder="1" applyAlignment="1">
      <alignment horizontal="center" vertical="top"/>
    </xf>
    <xf numFmtId="0" fontId="10" fillId="0" borderId="59" xfId="0" applyFont="1" applyBorder="1" applyAlignment="1">
      <alignment horizontal="center" vertical="top" wrapText="1"/>
    </xf>
    <xf numFmtId="0" fontId="10" fillId="0" borderId="60" xfId="0" applyFont="1" applyBorder="1" applyAlignment="1">
      <alignment horizontal="center" vertical="top" wrapText="1"/>
    </xf>
    <xf numFmtId="0" fontId="0" fillId="0" borderId="44" xfId="0" applyBorder="1"/>
    <xf numFmtId="0" fontId="0" fillId="0" borderId="52" xfId="0" applyBorder="1"/>
    <xf numFmtId="0" fontId="0" fillId="0" borderId="53" xfId="0" applyBorder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10" fillId="0" borderId="40" xfId="0" applyFont="1" applyBorder="1" applyAlignment="1">
      <alignment vertical="center" wrapText="1"/>
    </xf>
    <xf numFmtId="0" fontId="10" fillId="0" borderId="39" xfId="0" applyFont="1" applyBorder="1" applyAlignment="1">
      <alignment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9" fontId="10" fillId="0" borderId="2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/>
    </xf>
    <xf numFmtId="1" fontId="8" fillId="0" borderId="27" xfId="0" applyNumberFormat="1" applyFont="1" applyBorder="1" applyAlignment="1">
      <alignment horizontal="center"/>
    </xf>
    <xf numFmtId="164" fontId="10" fillId="0" borderId="4" xfId="0" applyNumberFormat="1" applyFont="1" applyFill="1" applyBorder="1" applyAlignment="1">
      <alignment vertical="center" wrapText="1"/>
    </xf>
    <xf numFmtId="164" fontId="10" fillId="0" borderId="28" xfId="0" applyNumberFormat="1" applyFont="1" applyFill="1" applyBorder="1" applyAlignment="1">
      <alignment vertical="center" wrapText="1"/>
    </xf>
    <xf numFmtId="164" fontId="10" fillId="0" borderId="40" xfId="0" applyNumberFormat="1" applyFont="1" applyFill="1" applyBorder="1" applyAlignment="1">
      <alignment vertical="center" wrapText="1"/>
    </xf>
    <xf numFmtId="164" fontId="10" fillId="0" borderId="39" xfId="0" applyNumberFormat="1" applyFont="1" applyFill="1" applyBorder="1" applyAlignment="1">
      <alignment vertical="center" wrapText="1"/>
    </xf>
    <xf numFmtId="164" fontId="35" fillId="0" borderId="2" xfId="0" applyNumberFormat="1" applyFont="1" applyFill="1" applyBorder="1" applyAlignment="1">
      <alignment horizontal="center" vertical="center" wrapText="1"/>
    </xf>
    <xf numFmtId="164" fontId="35" fillId="0" borderId="54" xfId="0" applyNumberFormat="1" applyFont="1" applyFill="1" applyBorder="1" applyAlignment="1">
      <alignment horizontal="center" vertical="center" wrapText="1"/>
    </xf>
    <xf numFmtId="164" fontId="35" fillId="0" borderId="27" xfId="0" applyNumberFormat="1" applyFont="1" applyFill="1" applyBorder="1" applyAlignment="1">
      <alignment horizontal="center" vertical="center" wrapText="1"/>
    </xf>
    <xf numFmtId="164" fontId="35" fillId="0" borderId="0" xfId="0" applyNumberFormat="1" applyFont="1" applyFill="1" applyBorder="1" applyAlignment="1">
      <alignment horizontal="center" vertical="center" wrapText="1"/>
    </xf>
    <xf numFmtId="164" fontId="35" fillId="0" borderId="35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27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0" fillId="0" borderId="40" xfId="0" applyNumberFormat="1" applyFont="1" applyFill="1" applyBorder="1" applyAlignment="1">
      <alignment horizontal="center" vertical="center" wrapText="1"/>
    </xf>
    <xf numFmtId="164" fontId="10" fillId="0" borderId="39" xfId="0" applyNumberFormat="1" applyFont="1" applyFill="1" applyBorder="1" applyAlignment="1">
      <alignment horizontal="center" vertical="center" wrapText="1"/>
    </xf>
    <xf numFmtId="0" fontId="18" fillId="3" borderId="4" xfId="0" applyFont="1" applyFill="1" applyBorder="1" applyAlignment="1" applyProtection="1">
      <alignment horizontal="center"/>
      <protection locked="0"/>
    </xf>
    <xf numFmtId="0" fontId="18" fillId="3" borderId="65" xfId="0" applyFont="1" applyFill="1" applyBorder="1" applyAlignment="1" applyProtection="1">
      <alignment horizontal="center"/>
      <protection locked="0"/>
    </xf>
    <xf numFmtId="0" fontId="13" fillId="0" borderId="45" xfId="0" applyFont="1" applyBorder="1" applyAlignment="1">
      <alignment horizontal="center" vertical="top"/>
    </xf>
    <xf numFmtId="0" fontId="13" fillId="0" borderId="43" xfId="0" applyFont="1" applyBorder="1" applyAlignment="1">
      <alignment horizontal="center" vertical="top"/>
    </xf>
    <xf numFmtId="0" fontId="17" fillId="0" borderId="45" xfId="0" applyFont="1" applyBorder="1" applyAlignment="1">
      <alignment horizontal="center"/>
    </xf>
    <xf numFmtId="0" fontId="17" fillId="0" borderId="43" xfId="0" applyFont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9" fillId="0" borderId="59" xfId="0" applyFont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10" fillId="0" borderId="46" xfId="0" applyFont="1" applyBorder="1" applyAlignment="1">
      <alignment horizontal="center" vertical="top" wrapText="1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2" borderId="65" xfId="0" applyFont="1" applyFill="1" applyBorder="1" applyAlignment="1" applyProtection="1">
      <alignment horizontal="center"/>
      <protection locked="0"/>
    </xf>
    <xf numFmtId="0" fontId="10" fillId="0" borderId="4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/>
    </xf>
    <xf numFmtId="1" fontId="8" fillId="0" borderId="27" xfId="0" applyNumberFormat="1" applyFont="1" applyBorder="1" applyAlignment="1">
      <alignment horizontal="center" vertical="center"/>
    </xf>
    <xf numFmtId="0" fontId="17" fillId="0" borderId="62" xfId="0" applyFont="1" applyBorder="1" applyAlignment="1">
      <alignment horizontal="center"/>
    </xf>
    <xf numFmtId="0" fontId="1" fillId="0" borderId="59" xfId="0" applyFont="1" applyBorder="1"/>
    <xf numFmtId="0" fontId="1" fillId="0" borderId="60" xfId="0" applyFont="1" applyBorder="1"/>
    <xf numFmtId="0" fontId="1" fillId="0" borderId="46" xfId="0" applyFont="1" applyBorder="1"/>
    <xf numFmtId="0" fontId="11" fillId="2" borderId="4" xfId="0" applyFont="1" applyFill="1" applyBorder="1" applyAlignment="1">
      <alignment horizontal="center"/>
    </xf>
    <xf numFmtId="0" fontId="11" fillId="2" borderId="65" xfId="0" applyFont="1" applyFill="1" applyBorder="1" applyAlignment="1">
      <alignment horizontal="center"/>
    </xf>
    <xf numFmtId="0" fontId="8" fillId="0" borderId="44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0" fillId="0" borderId="65" xfId="0" applyBorder="1" applyAlignment="1">
      <alignment horizontal="center" vertical="center"/>
    </xf>
    <xf numFmtId="0" fontId="10" fillId="0" borderId="45" xfId="0" applyFont="1" applyBorder="1" applyAlignment="1">
      <alignment horizontal="center" wrapText="1"/>
    </xf>
    <xf numFmtId="0" fontId="10" fillId="0" borderId="47" xfId="0" applyFont="1" applyBorder="1" applyAlignment="1">
      <alignment horizontal="center" wrapText="1"/>
    </xf>
    <xf numFmtId="0" fontId="10" fillId="0" borderId="43" xfId="0" applyFont="1" applyBorder="1" applyAlignment="1">
      <alignment horizontal="center" wrapText="1"/>
    </xf>
    <xf numFmtId="1" fontId="10" fillId="0" borderId="2" xfId="0" applyNumberFormat="1" applyFont="1" applyBorder="1" applyAlignment="1">
      <alignment horizontal="center" vertical="center"/>
    </xf>
    <xf numFmtId="1" fontId="10" fillId="0" borderId="27" xfId="0" applyNumberFormat="1" applyFont="1" applyBorder="1" applyAlignment="1">
      <alignment horizontal="center" vertical="center"/>
    </xf>
    <xf numFmtId="9" fontId="10" fillId="0" borderId="2" xfId="0" applyNumberFormat="1" applyFont="1" applyBorder="1" applyAlignment="1">
      <alignment horizontal="center" vertical="center"/>
    </xf>
    <xf numFmtId="9" fontId="10" fillId="0" borderId="27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54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164" fontId="35" fillId="0" borderId="2" xfId="0" applyNumberFormat="1" applyFont="1" applyFill="1" applyBorder="1" applyAlignment="1">
      <alignment horizontal="center" wrapText="1"/>
    </xf>
    <xf numFmtId="164" fontId="35" fillId="0" borderId="54" xfId="0" applyNumberFormat="1" applyFont="1" applyFill="1" applyBorder="1" applyAlignment="1">
      <alignment horizontal="center" wrapText="1"/>
    </xf>
    <xf numFmtId="164" fontId="35" fillId="0" borderId="27" xfId="0" applyNumberFormat="1" applyFont="1" applyFill="1" applyBorder="1" applyAlignment="1">
      <alignment horizontal="center" wrapText="1"/>
    </xf>
    <xf numFmtId="0" fontId="10" fillId="0" borderId="45" xfId="0" applyFont="1" applyBorder="1" applyAlignment="1">
      <alignment vertical="top" wrapText="1"/>
    </xf>
    <xf numFmtId="0" fontId="10" fillId="0" borderId="47" xfId="0" applyFont="1" applyBorder="1" applyAlignment="1">
      <alignment vertical="top" wrapText="1"/>
    </xf>
    <xf numFmtId="0" fontId="10" fillId="0" borderId="43" xfId="0" applyFont="1" applyBorder="1" applyAlignment="1">
      <alignment vertical="top" wrapText="1"/>
    </xf>
    <xf numFmtId="0" fontId="9" fillId="0" borderId="43" xfId="0" applyFont="1" applyBorder="1"/>
    <xf numFmtId="0" fontId="0" fillId="0" borderId="43" xfId="0" applyBorder="1"/>
    <xf numFmtId="0" fontId="2" fillId="0" borderId="45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 wrapText="1"/>
    </xf>
    <xf numFmtId="0" fontId="8" fillId="0" borderId="49" xfId="0" applyFont="1" applyBorder="1" applyAlignment="1">
      <alignment horizontal="center" vertical="top" wrapText="1"/>
    </xf>
    <xf numFmtId="0" fontId="8" fillId="0" borderId="53" xfId="0" applyFont="1" applyBorder="1" applyAlignment="1">
      <alignment horizontal="center" vertical="top" wrapText="1"/>
    </xf>
    <xf numFmtId="0" fontId="8" fillId="0" borderId="5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" fillId="0" borderId="59" xfId="0" applyFont="1" applyBorder="1" applyAlignment="1"/>
    <xf numFmtId="0" fontId="1" fillId="0" borderId="46" xfId="0" applyFont="1" applyBorder="1" applyAlignment="1"/>
    <xf numFmtId="0" fontId="10" fillId="0" borderId="59" xfId="0" applyFont="1" applyBorder="1" applyAlignment="1">
      <alignment vertical="top" wrapText="1"/>
    </xf>
    <xf numFmtId="0" fontId="10" fillId="0" borderId="46" xfId="0" applyFont="1" applyBorder="1" applyAlignment="1">
      <alignment vertical="top" wrapText="1"/>
    </xf>
    <xf numFmtId="0" fontId="17" fillId="0" borderId="47" xfId="0" applyFont="1" applyBorder="1" applyAlignment="1">
      <alignment horizontal="center"/>
    </xf>
    <xf numFmtId="0" fontId="16" fillId="0" borderId="47" xfId="0" applyFont="1" applyBorder="1"/>
    <xf numFmtId="0" fontId="10" fillId="0" borderId="3" xfId="0" applyFont="1" applyBorder="1" applyAlignment="1">
      <alignment horizontal="center" vertical="top" wrapText="1"/>
    </xf>
    <xf numFmtId="0" fontId="10" fillId="0" borderId="56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38" fillId="0" borderId="27" xfId="0" applyFont="1" applyBorder="1" applyAlignment="1">
      <alignment horizontal="center" vertical="center"/>
    </xf>
    <xf numFmtId="164" fontId="38" fillId="0" borderId="2" xfId="0" applyNumberFormat="1" applyFont="1" applyFill="1" applyBorder="1" applyAlignment="1">
      <alignment horizontal="center" vertical="center" wrapText="1"/>
    </xf>
    <xf numFmtId="164" fontId="38" fillId="0" borderId="54" xfId="0" applyNumberFormat="1" applyFont="1" applyFill="1" applyBorder="1" applyAlignment="1">
      <alignment horizontal="center" vertical="center" wrapText="1"/>
    </xf>
    <xf numFmtId="164" fontId="38" fillId="0" borderId="27" xfId="0" applyNumberFormat="1" applyFont="1" applyFill="1" applyBorder="1" applyAlignment="1">
      <alignment horizontal="center" vertical="center" wrapText="1"/>
    </xf>
    <xf numFmtId="0" fontId="1" fillId="0" borderId="44" xfId="0" applyFont="1" applyBorder="1"/>
    <xf numFmtId="0" fontId="1" fillId="0" borderId="52" xfId="0" applyFont="1" applyBorder="1"/>
    <xf numFmtId="0" fontId="1" fillId="0" borderId="53" xfId="0" applyFont="1" applyBorder="1"/>
    <xf numFmtId="0" fontId="10" fillId="0" borderId="59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top" wrapText="1"/>
    </xf>
    <xf numFmtId="0" fontId="2" fillId="0" borderId="55" xfId="0" applyFont="1" applyBorder="1" applyAlignment="1">
      <alignment horizontal="center" vertical="top" wrapText="1"/>
    </xf>
    <xf numFmtId="0" fontId="2" fillId="0" borderId="43" xfId="0" applyFont="1" applyBorder="1" applyAlignment="1">
      <alignment horizontal="center" vertical="top" wrapText="1"/>
    </xf>
    <xf numFmtId="0" fontId="10" fillId="0" borderId="45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10" fillId="0" borderId="45" xfId="0" applyFont="1" applyBorder="1" applyAlignment="1">
      <alignment horizontal="center" vertical="top"/>
    </xf>
    <xf numFmtId="0" fontId="10" fillId="0" borderId="47" xfId="0" applyFont="1" applyBorder="1" applyAlignment="1">
      <alignment horizontal="center" vertical="top"/>
    </xf>
    <xf numFmtId="0" fontId="10" fillId="0" borderId="43" xfId="0" applyFont="1" applyBorder="1" applyAlignment="1">
      <alignment horizontal="center" vertical="top"/>
    </xf>
    <xf numFmtId="0" fontId="8" fillId="0" borderId="44" xfId="0" applyFont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20" fillId="0" borderId="0" xfId="0" applyFont="1" applyAlignment="1">
      <alignment horizontal="left" vertical="top" wrapText="1"/>
    </xf>
    <xf numFmtId="1" fontId="10" fillId="0" borderId="2" xfId="0" applyNumberFormat="1" applyFont="1" applyBorder="1" applyAlignment="1">
      <alignment horizontal="center"/>
    </xf>
    <xf numFmtId="1" fontId="10" fillId="0" borderId="27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/>
    </xf>
    <xf numFmtId="0" fontId="11" fillId="7" borderId="54" xfId="0" applyFont="1" applyFill="1" applyBorder="1" applyAlignment="1">
      <alignment horizontal="center"/>
    </xf>
    <xf numFmtId="0" fontId="11" fillId="7" borderId="27" xfId="0" applyFont="1" applyFill="1" applyBorder="1" applyAlignment="1">
      <alignment horizontal="center"/>
    </xf>
    <xf numFmtId="0" fontId="11" fillId="7" borderId="2" xfId="0" applyFont="1" applyFill="1" applyBorder="1" applyAlignment="1">
      <alignment vertical="center"/>
    </xf>
    <xf numFmtId="0" fontId="11" fillId="7" borderId="54" xfId="0" applyFont="1" applyFill="1" applyBorder="1" applyAlignment="1">
      <alignment vertical="center"/>
    </xf>
    <xf numFmtId="0" fontId="11" fillId="7" borderId="27" xfId="0" applyFont="1" applyFill="1" applyBorder="1" applyAlignment="1">
      <alignment vertical="center"/>
    </xf>
    <xf numFmtId="0" fontId="33" fillId="0" borderId="45" xfId="0" applyFont="1" applyBorder="1" applyAlignment="1">
      <alignment horizontal="center" vertical="top" wrapText="1"/>
    </xf>
    <xf numFmtId="0" fontId="33" fillId="0" borderId="47" xfId="0" applyFont="1" applyBorder="1" applyAlignment="1">
      <alignment horizontal="center" vertical="top" wrapText="1"/>
    </xf>
    <xf numFmtId="0" fontId="33" fillId="0" borderId="43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65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</cellXfs>
  <cellStyles count="4">
    <cellStyle name="Excel Built-in Normal" xfId="3"/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colors>
    <mruColors>
      <color rgb="FFFFFFCC"/>
      <color rgb="FF99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инд.маршрут!$AV$11</c:f>
              <c:strCache>
                <c:ptCount val="1"/>
                <c:pt idx="0">
                  <c:v>начало года</c:v>
                </c:pt>
              </c:strCache>
            </c:strRef>
          </c:tx>
          <c:marker>
            <c:symbol val="none"/>
          </c:marker>
          <c:cat>
            <c:strRef>
              <c:f>инд.маршрут!$B$12:$B$38</c:f>
              <c:strCache>
                <c:ptCount val="27"/>
                <c:pt idx="0">
                  <c:v>А. Мухаммадазиз</c:v>
                </c:pt>
                <c:pt idx="1">
                  <c:v>Б. Ильнур </c:v>
                </c:pt>
                <c:pt idx="2">
                  <c:v>Б. Виталина</c:v>
                </c:pt>
                <c:pt idx="3">
                  <c:v>Б. Зубаил </c:v>
                </c:pt>
                <c:pt idx="4">
                  <c:v>В. Илья </c:v>
                </c:pt>
                <c:pt idx="5">
                  <c:v>В. Антон </c:v>
                </c:pt>
                <c:pt idx="6">
                  <c:v>Г. Байсангур </c:v>
                </c:pt>
                <c:pt idx="7">
                  <c:v>Г. Антонина </c:v>
                </c:pt>
                <c:pt idx="8">
                  <c:v>Д. Полина </c:v>
                </c:pt>
                <c:pt idx="9">
                  <c:v>Е. Евгений </c:v>
                </c:pt>
                <c:pt idx="10">
                  <c:v>К.Мирон </c:v>
                </c:pt>
                <c:pt idx="11">
                  <c:v>К. Ульяна</c:v>
                </c:pt>
                <c:pt idx="12">
                  <c:v>К. Аделина </c:v>
                </c:pt>
                <c:pt idx="13">
                  <c:v>М. Руслан</c:v>
                </c:pt>
                <c:pt idx="14">
                  <c:v>П. Екатерина </c:v>
                </c:pt>
                <c:pt idx="15">
                  <c:v>П. Валерия</c:v>
                </c:pt>
                <c:pt idx="16">
                  <c:v>Р. Матвей</c:v>
                </c:pt>
                <c:pt idx="17">
                  <c:v>Р. Артем </c:v>
                </c:pt>
                <c:pt idx="18">
                  <c:v>С. Ханифа </c:v>
                </c:pt>
                <c:pt idx="19">
                  <c:v>С. Артур </c:v>
                </c:pt>
                <c:pt idx="20">
                  <c:v>С. Анатолий</c:v>
                </c:pt>
                <c:pt idx="21">
                  <c:v>С. Юлия </c:v>
                </c:pt>
                <c:pt idx="22">
                  <c:v>У. Давид </c:v>
                </c:pt>
                <c:pt idx="23">
                  <c:v>Ф. Данил </c:v>
                </c:pt>
                <c:pt idx="24">
                  <c:v>Ф. Кира </c:v>
                </c:pt>
                <c:pt idx="25">
                  <c:v>Х. София </c:v>
                </c:pt>
                <c:pt idx="26">
                  <c:v>Ю. Илья </c:v>
                </c:pt>
              </c:strCache>
            </c:strRef>
          </c:cat>
          <c:val>
            <c:numRef>
              <c:f>инд.маршрут!$AV$12:$AV$38</c:f>
              <c:numCache>
                <c:formatCode>0</c:formatCode>
                <c:ptCount val="27"/>
                <c:pt idx="0">
                  <c:v>1</c:v>
                </c:pt>
                <c:pt idx="1">
                  <c:v>1.8</c:v>
                </c:pt>
                <c:pt idx="2">
                  <c:v>2.2000000000000002</c:v>
                </c:pt>
                <c:pt idx="3">
                  <c:v>1.0666666666666667</c:v>
                </c:pt>
                <c:pt idx="4">
                  <c:v>1.9333333333333333</c:v>
                </c:pt>
                <c:pt idx="5">
                  <c:v>1.9333333333333333</c:v>
                </c:pt>
                <c:pt idx="6">
                  <c:v>1.8</c:v>
                </c:pt>
                <c:pt idx="7">
                  <c:v>2.4666666666666668</c:v>
                </c:pt>
                <c:pt idx="8">
                  <c:v>2.7333333333333334</c:v>
                </c:pt>
                <c:pt idx="9">
                  <c:v>2</c:v>
                </c:pt>
                <c:pt idx="10">
                  <c:v>1.9333333333333333</c:v>
                </c:pt>
                <c:pt idx="11">
                  <c:v>1.8666666666666667</c:v>
                </c:pt>
                <c:pt idx="12">
                  <c:v>2.0666666666666669</c:v>
                </c:pt>
                <c:pt idx="13">
                  <c:v>1.9333333333333333</c:v>
                </c:pt>
                <c:pt idx="14">
                  <c:v>2.2666666666666666</c:v>
                </c:pt>
                <c:pt idx="15">
                  <c:v>2.2000000000000002</c:v>
                </c:pt>
                <c:pt idx="16">
                  <c:v>2.4</c:v>
                </c:pt>
                <c:pt idx="17">
                  <c:v>1.9333333333333333</c:v>
                </c:pt>
                <c:pt idx="18">
                  <c:v>1.4</c:v>
                </c:pt>
                <c:pt idx="19">
                  <c:v>2.1333333333333333</c:v>
                </c:pt>
                <c:pt idx="20">
                  <c:v>1</c:v>
                </c:pt>
                <c:pt idx="21">
                  <c:v>2</c:v>
                </c:pt>
                <c:pt idx="22">
                  <c:v>2.0666666666666669</c:v>
                </c:pt>
                <c:pt idx="23">
                  <c:v>2.0666666666666669</c:v>
                </c:pt>
                <c:pt idx="24">
                  <c:v>1.8666666666666667</c:v>
                </c:pt>
                <c:pt idx="25">
                  <c:v>1.2</c:v>
                </c:pt>
                <c:pt idx="26">
                  <c:v>1.2666666666666666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C1-4049-8A20-1BB0E62C5164}"/>
            </c:ext>
          </c:extLst>
        </c:ser>
        <c:ser>
          <c:idx val="2"/>
          <c:order val="1"/>
          <c:tx>
            <c:strRef>
              <c:f>инд.маршрут!$AW$11</c:f>
              <c:strCache>
                <c:ptCount val="1"/>
                <c:pt idx="0">
                  <c:v>середина года</c:v>
                </c:pt>
              </c:strCache>
            </c:strRef>
          </c:tx>
          <c:marker>
            <c:symbol val="none"/>
          </c:marker>
          <c:cat>
            <c:strRef>
              <c:f>инд.маршрут!$B$12:$B$38</c:f>
              <c:strCache>
                <c:ptCount val="27"/>
                <c:pt idx="0">
                  <c:v>А. Мухаммадазиз</c:v>
                </c:pt>
                <c:pt idx="1">
                  <c:v>Б. Ильнур </c:v>
                </c:pt>
                <c:pt idx="2">
                  <c:v>Б. Виталина</c:v>
                </c:pt>
                <c:pt idx="3">
                  <c:v>Б. Зубаил </c:v>
                </c:pt>
                <c:pt idx="4">
                  <c:v>В. Илья </c:v>
                </c:pt>
                <c:pt idx="5">
                  <c:v>В. Антон </c:v>
                </c:pt>
                <c:pt idx="6">
                  <c:v>Г. Байсангур </c:v>
                </c:pt>
                <c:pt idx="7">
                  <c:v>Г. Антонина </c:v>
                </c:pt>
                <c:pt idx="8">
                  <c:v>Д. Полина </c:v>
                </c:pt>
                <c:pt idx="9">
                  <c:v>Е. Евгений </c:v>
                </c:pt>
                <c:pt idx="10">
                  <c:v>К.Мирон </c:v>
                </c:pt>
                <c:pt idx="11">
                  <c:v>К. Ульяна</c:v>
                </c:pt>
                <c:pt idx="12">
                  <c:v>К. Аделина </c:v>
                </c:pt>
                <c:pt idx="13">
                  <c:v>М. Руслан</c:v>
                </c:pt>
                <c:pt idx="14">
                  <c:v>П. Екатерина </c:v>
                </c:pt>
                <c:pt idx="15">
                  <c:v>П. Валерия</c:v>
                </c:pt>
                <c:pt idx="16">
                  <c:v>Р. Матвей</c:v>
                </c:pt>
                <c:pt idx="17">
                  <c:v>Р. Артем </c:v>
                </c:pt>
                <c:pt idx="18">
                  <c:v>С. Ханифа </c:v>
                </c:pt>
                <c:pt idx="19">
                  <c:v>С. Артур </c:v>
                </c:pt>
                <c:pt idx="20">
                  <c:v>С. Анатолий</c:v>
                </c:pt>
                <c:pt idx="21">
                  <c:v>С. Юлия </c:v>
                </c:pt>
                <c:pt idx="22">
                  <c:v>У. Давид </c:v>
                </c:pt>
                <c:pt idx="23">
                  <c:v>Ф. Данил </c:v>
                </c:pt>
                <c:pt idx="24">
                  <c:v>Ф. Кира </c:v>
                </c:pt>
                <c:pt idx="25">
                  <c:v>Х. София </c:v>
                </c:pt>
                <c:pt idx="26">
                  <c:v>Ю. Илья </c:v>
                </c:pt>
              </c:strCache>
            </c:strRef>
          </c:cat>
          <c:val>
            <c:numRef>
              <c:f>инд.маршрут!$AW$12:$AW$38</c:f>
              <c:numCache>
                <c:formatCode>0</c:formatCode>
                <c:ptCount val="27"/>
                <c:pt idx="0">
                  <c:v>1.0666666666666667</c:v>
                </c:pt>
                <c:pt idx="1">
                  <c:v>2</c:v>
                </c:pt>
                <c:pt idx="2">
                  <c:v>2.2000000000000002</c:v>
                </c:pt>
                <c:pt idx="3">
                  <c:v>1.0666666666666667</c:v>
                </c:pt>
                <c:pt idx="4">
                  <c:v>1.9333333333333333</c:v>
                </c:pt>
                <c:pt idx="5">
                  <c:v>1.9333333333333333</c:v>
                </c:pt>
                <c:pt idx="6">
                  <c:v>1.9333333333333333</c:v>
                </c:pt>
                <c:pt idx="7">
                  <c:v>2.5333333333333332</c:v>
                </c:pt>
                <c:pt idx="8">
                  <c:v>2.8666666666666667</c:v>
                </c:pt>
                <c:pt idx="9">
                  <c:v>2.0666666666666669</c:v>
                </c:pt>
                <c:pt idx="10">
                  <c:v>2</c:v>
                </c:pt>
                <c:pt idx="11">
                  <c:v>2</c:v>
                </c:pt>
                <c:pt idx="12">
                  <c:v>2.2666666666666666</c:v>
                </c:pt>
                <c:pt idx="13">
                  <c:v>1.9333333333333333</c:v>
                </c:pt>
                <c:pt idx="14">
                  <c:v>2.4</c:v>
                </c:pt>
                <c:pt idx="15">
                  <c:v>2.3333333333333335</c:v>
                </c:pt>
                <c:pt idx="16">
                  <c:v>2.8</c:v>
                </c:pt>
                <c:pt idx="17">
                  <c:v>2</c:v>
                </c:pt>
                <c:pt idx="18">
                  <c:v>1.6666666666666667</c:v>
                </c:pt>
                <c:pt idx="19">
                  <c:v>2.2666666666666666</c:v>
                </c:pt>
                <c:pt idx="20">
                  <c:v>1.0666666666666667</c:v>
                </c:pt>
                <c:pt idx="21">
                  <c:v>2</c:v>
                </c:pt>
                <c:pt idx="22">
                  <c:v>2.0666666666666669</c:v>
                </c:pt>
                <c:pt idx="23">
                  <c:v>2.1333333333333333</c:v>
                </c:pt>
                <c:pt idx="24">
                  <c:v>2</c:v>
                </c:pt>
                <c:pt idx="25">
                  <c:v>1.2</c:v>
                </c:pt>
                <c:pt idx="26">
                  <c:v>1.3333333333333333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0C-407A-923A-0DB99BF9BCE3}"/>
            </c:ext>
          </c:extLst>
        </c:ser>
        <c:ser>
          <c:idx val="1"/>
          <c:order val="2"/>
          <c:tx>
            <c:strRef>
              <c:f>инд.маршрут!$AX$11</c:f>
              <c:strCache>
                <c:ptCount val="1"/>
                <c:pt idx="0">
                  <c:v>конец года</c:v>
                </c:pt>
              </c:strCache>
            </c:strRef>
          </c:tx>
          <c:marker>
            <c:symbol val="none"/>
          </c:marker>
          <c:cat>
            <c:strRef>
              <c:f>инд.маршрут!$B$12:$B$38</c:f>
              <c:strCache>
                <c:ptCount val="27"/>
                <c:pt idx="0">
                  <c:v>А. Мухаммадазиз</c:v>
                </c:pt>
                <c:pt idx="1">
                  <c:v>Б. Ильнур </c:v>
                </c:pt>
                <c:pt idx="2">
                  <c:v>Б. Виталина</c:v>
                </c:pt>
                <c:pt idx="3">
                  <c:v>Б. Зубаил </c:v>
                </c:pt>
                <c:pt idx="4">
                  <c:v>В. Илья </c:v>
                </c:pt>
                <c:pt idx="5">
                  <c:v>В. Антон </c:v>
                </c:pt>
                <c:pt idx="6">
                  <c:v>Г. Байсангур </c:v>
                </c:pt>
                <c:pt idx="7">
                  <c:v>Г. Антонина </c:v>
                </c:pt>
                <c:pt idx="8">
                  <c:v>Д. Полина </c:v>
                </c:pt>
                <c:pt idx="9">
                  <c:v>Е. Евгений </c:v>
                </c:pt>
                <c:pt idx="10">
                  <c:v>К.Мирон </c:v>
                </c:pt>
                <c:pt idx="11">
                  <c:v>К. Ульяна</c:v>
                </c:pt>
                <c:pt idx="12">
                  <c:v>К. Аделина </c:v>
                </c:pt>
                <c:pt idx="13">
                  <c:v>М. Руслан</c:v>
                </c:pt>
                <c:pt idx="14">
                  <c:v>П. Екатерина </c:v>
                </c:pt>
                <c:pt idx="15">
                  <c:v>П. Валерия</c:v>
                </c:pt>
                <c:pt idx="16">
                  <c:v>Р. Матвей</c:v>
                </c:pt>
                <c:pt idx="17">
                  <c:v>Р. Артем </c:v>
                </c:pt>
                <c:pt idx="18">
                  <c:v>С. Ханифа </c:v>
                </c:pt>
                <c:pt idx="19">
                  <c:v>С. Артур </c:v>
                </c:pt>
                <c:pt idx="20">
                  <c:v>С. Анатолий</c:v>
                </c:pt>
                <c:pt idx="21">
                  <c:v>С. Юлия </c:v>
                </c:pt>
                <c:pt idx="22">
                  <c:v>У. Давид </c:v>
                </c:pt>
                <c:pt idx="23">
                  <c:v>Ф. Данил </c:v>
                </c:pt>
                <c:pt idx="24">
                  <c:v>Ф. Кира </c:v>
                </c:pt>
                <c:pt idx="25">
                  <c:v>Х. София </c:v>
                </c:pt>
                <c:pt idx="26">
                  <c:v>Ю. Илья </c:v>
                </c:pt>
              </c:strCache>
            </c:strRef>
          </c:cat>
          <c:val>
            <c:numRef>
              <c:f>инд.маршрут!$AX$12:$AX$38</c:f>
              <c:numCache>
                <c:formatCode>0</c:formatCode>
                <c:ptCount val="27"/>
                <c:pt idx="0">
                  <c:v>2</c:v>
                </c:pt>
                <c:pt idx="1">
                  <c:v>2.8666666666666667</c:v>
                </c:pt>
                <c:pt idx="2">
                  <c:v>2.9333333333333331</c:v>
                </c:pt>
                <c:pt idx="3">
                  <c:v>2.0666666666666669</c:v>
                </c:pt>
                <c:pt idx="4">
                  <c:v>2.8666666666666667</c:v>
                </c:pt>
                <c:pt idx="5">
                  <c:v>2.8666666666666667</c:v>
                </c:pt>
                <c:pt idx="6">
                  <c:v>2.8666666666666667</c:v>
                </c:pt>
                <c:pt idx="7">
                  <c:v>2.9333333333333331</c:v>
                </c:pt>
                <c:pt idx="8">
                  <c:v>2.8666666666666667</c:v>
                </c:pt>
                <c:pt idx="9">
                  <c:v>2.8666666666666667</c:v>
                </c:pt>
                <c:pt idx="10">
                  <c:v>2.9333333333333331</c:v>
                </c:pt>
                <c:pt idx="11">
                  <c:v>2.8666666666666667</c:v>
                </c:pt>
                <c:pt idx="12">
                  <c:v>2.8666666666666667</c:v>
                </c:pt>
                <c:pt idx="13">
                  <c:v>2.9333333333333331</c:v>
                </c:pt>
                <c:pt idx="14">
                  <c:v>2.8666666666666667</c:v>
                </c:pt>
                <c:pt idx="15">
                  <c:v>2.8666666666666667</c:v>
                </c:pt>
                <c:pt idx="16">
                  <c:v>2.8666666666666667</c:v>
                </c:pt>
                <c:pt idx="17">
                  <c:v>2.8666666666666667</c:v>
                </c:pt>
                <c:pt idx="18">
                  <c:v>2.3333333333333335</c:v>
                </c:pt>
                <c:pt idx="19">
                  <c:v>3</c:v>
                </c:pt>
                <c:pt idx="20">
                  <c:v>2.0666666666666669</c:v>
                </c:pt>
                <c:pt idx="21">
                  <c:v>2.9333333333333331</c:v>
                </c:pt>
                <c:pt idx="22">
                  <c:v>2.8666666666666667</c:v>
                </c:pt>
                <c:pt idx="23">
                  <c:v>2.8666666666666667</c:v>
                </c:pt>
                <c:pt idx="24">
                  <c:v>2.9333333333333331</c:v>
                </c:pt>
                <c:pt idx="25">
                  <c:v>2.1333333333333333</c:v>
                </c:pt>
                <c:pt idx="26">
                  <c:v>2.2666666666666666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C1-4049-8A20-1BB0E62C5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68000"/>
        <c:axId val="169949824"/>
      </c:radarChart>
      <c:valAx>
        <c:axId val="169949824"/>
        <c:scaling>
          <c:orientation val="minMax"/>
          <c:max val="3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crossAx val="169968000"/>
        <c:crosses val="max"/>
        <c:crossBetween val="between"/>
        <c:majorUnit val="1"/>
        <c:minorUnit val="0.5"/>
      </c:valAx>
      <c:catAx>
        <c:axId val="16996800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69949824"/>
        <c:crosses val="max"/>
        <c:auto val="1"/>
        <c:lblAlgn val="ctr"/>
        <c:lblOffset val="100"/>
        <c:noMultiLvlLbl val="0"/>
      </c:cat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4803149606300789" l="0.70866141732284815" r="0.70866141732284815" t="0.74803149606300789" header="0" footer="0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50"/>
      <c:rAngAx val="1"/>
    </c:view3D>
    <c:floor>
      <c:thickness val="0"/>
      <c:spPr>
        <a:gradFill>
          <a:gsLst>
            <a:gs pos="0">
              <a:srgbClr val="D6B19C"/>
            </a:gs>
            <a:gs pos="30000">
              <a:srgbClr val="D49E6C"/>
            </a:gs>
            <a:gs pos="70000">
              <a:srgbClr val="A65528"/>
            </a:gs>
            <a:gs pos="100000">
              <a:srgbClr val="663012"/>
            </a:gs>
          </a:gsLst>
          <a:lin ang="5400000" scaled="0"/>
        </a:gradFill>
      </c:spPr>
    </c:floor>
    <c:side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backWall>
    <c:plotArea>
      <c:layout>
        <c:manualLayout>
          <c:layoutTarget val="inner"/>
          <c:xMode val="edge"/>
          <c:yMode val="edge"/>
          <c:x val="9.7326953135674743E-2"/>
          <c:y val="0.16040603644454371"/>
          <c:w val="0.87756279181459607"/>
          <c:h val="0.57965049530099677"/>
        </c:manualLayout>
      </c:layout>
      <c:bar3DChart>
        <c:barDir val="col"/>
        <c:grouping val="percentStacked"/>
        <c:varyColors val="0"/>
        <c:ser>
          <c:idx val="2"/>
          <c:order val="0"/>
          <c:tx>
            <c:v>низкий уровень</c:v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  <a:ln>
              <a:solidFill>
                <a:schemeClr val="accent3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К.Г.'!$B$16:$C$31</c:f>
              <c:strCache>
                <c:ptCount val="16"/>
                <c:pt idx="0">
                  <c:v>Развитие речи</c:v>
                </c:pt>
                <c:pt idx="1">
                  <c:v>Чтение худ.лит-ры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Здоровье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К.Г.'!$J$16:$J$31</c:f>
              <c:numCache>
                <c:formatCode>0%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FD-49CA-9067-949AF149946C}"/>
            </c:ext>
          </c:extLst>
        </c:ser>
        <c:ser>
          <c:idx val="1"/>
          <c:order val="1"/>
          <c:tx>
            <c:v>средний уровень</c:v>
          </c:tx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189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К.Г.'!$B$16:$C$31</c:f>
              <c:strCache>
                <c:ptCount val="16"/>
                <c:pt idx="0">
                  <c:v>Развитие речи</c:v>
                </c:pt>
                <c:pt idx="1">
                  <c:v>Чтение худ.лит-ры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Здоровье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К.Г.'!$H$16:$H$31</c:f>
              <c:numCache>
                <c:formatCode>0%</c:formatCode>
                <c:ptCount val="16"/>
                <c:pt idx="0">
                  <c:v>0.25925925925925924</c:v>
                </c:pt>
                <c:pt idx="1">
                  <c:v>0.18518518518518517</c:v>
                </c:pt>
                <c:pt idx="2">
                  <c:v>0.22222222222222221</c:v>
                </c:pt>
                <c:pt idx="3">
                  <c:v>0.22222222222222221</c:v>
                </c:pt>
                <c:pt idx="4">
                  <c:v>0.1111111111111111</c:v>
                </c:pt>
                <c:pt idx="5">
                  <c:v>0.22222222222222221</c:v>
                </c:pt>
                <c:pt idx="6">
                  <c:v>0.14814814814814814</c:v>
                </c:pt>
                <c:pt idx="7">
                  <c:v>0.1111111111111111</c:v>
                </c:pt>
                <c:pt idx="8">
                  <c:v>0.18518518518518517</c:v>
                </c:pt>
                <c:pt idx="9">
                  <c:v>0.22222222222222221</c:v>
                </c:pt>
                <c:pt idx="10">
                  <c:v>0.22222222222222221</c:v>
                </c:pt>
                <c:pt idx="11">
                  <c:v>0.22222222222222221</c:v>
                </c:pt>
                <c:pt idx="12">
                  <c:v>0.62962962962962965</c:v>
                </c:pt>
                <c:pt idx="13">
                  <c:v>0.92592592592592593</c:v>
                </c:pt>
                <c:pt idx="14">
                  <c:v>0.22222222222222221</c:v>
                </c:pt>
                <c:pt idx="15">
                  <c:v>0.27407407407407408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8FD-49CA-9067-949AF149946C}"/>
            </c:ext>
          </c:extLst>
        </c:ser>
        <c:ser>
          <c:idx val="0"/>
          <c:order val="2"/>
          <c:tx>
            <c:v>высокий уровень</c:v>
          </c:tx>
          <c:spPr>
            <a:gradFill flip="none" rotWithShape="1"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8900000" scaled="1"/>
              <a:tileRect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К.Г.'!$B$16:$C$31</c:f>
              <c:strCache>
                <c:ptCount val="16"/>
                <c:pt idx="0">
                  <c:v>Развитие речи</c:v>
                </c:pt>
                <c:pt idx="1">
                  <c:v>Чтение худ.лит-ры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Здоровье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К.Г.'!$F$16:$F$31</c:f>
              <c:numCache>
                <c:formatCode>0%</c:formatCode>
                <c:ptCount val="16"/>
                <c:pt idx="0">
                  <c:v>0.7407407407407407</c:v>
                </c:pt>
                <c:pt idx="1">
                  <c:v>0.81481481481481477</c:v>
                </c:pt>
                <c:pt idx="2">
                  <c:v>0.77777777777777779</c:v>
                </c:pt>
                <c:pt idx="3">
                  <c:v>0.77777777777777779</c:v>
                </c:pt>
                <c:pt idx="4">
                  <c:v>0.88888888888888884</c:v>
                </c:pt>
                <c:pt idx="5">
                  <c:v>0.77777777777777779</c:v>
                </c:pt>
                <c:pt idx="6">
                  <c:v>0.85185185185185186</c:v>
                </c:pt>
                <c:pt idx="7">
                  <c:v>0.88888888888888884</c:v>
                </c:pt>
                <c:pt idx="8">
                  <c:v>0.81481481481481477</c:v>
                </c:pt>
                <c:pt idx="9">
                  <c:v>0.77777777777777779</c:v>
                </c:pt>
                <c:pt idx="10">
                  <c:v>0.77777777777777779</c:v>
                </c:pt>
                <c:pt idx="11">
                  <c:v>0.77777777777777779</c:v>
                </c:pt>
                <c:pt idx="12">
                  <c:v>0.37037037037037035</c:v>
                </c:pt>
                <c:pt idx="13">
                  <c:v>7.407407407407407E-2</c:v>
                </c:pt>
                <c:pt idx="14">
                  <c:v>0.77777777777777779</c:v>
                </c:pt>
                <c:pt idx="15">
                  <c:v>0.7259259259259262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8FD-49CA-9067-949AF149946C}"/>
            </c:ext>
          </c:extLst>
        </c:ser>
        <c:ser>
          <c:idx val="3"/>
          <c:order val="3"/>
          <c:tx>
            <c:v>качество образования</c:v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К.Г.'!$B$16:$C$31</c:f>
              <c:strCache>
                <c:ptCount val="16"/>
                <c:pt idx="0">
                  <c:v>Развитие речи</c:v>
                </c:pt>
                <c:pt idx="1">
                  <c:v>Чтение худ.лит-ры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Здоровье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К.Г.'!$L$16:$L$31</c:f>
              <c:numCache>
                <c:formatCode>0%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8FD-49CA-9067-949AF149946C}"/>
            </c:ext>
          </c:extLst>
        </c:ser>
        <c:ser>
          <c:idx val="4"/>
          <c:order val="4"/>
          <c:tx>
            <c:strRef>
              <c:f>'справка К.Г.'!$M$14:$N$14</c:f>
              <c:strCache>
                <c:ptCount val="1"/>
                <c:pt idx="0">
                  <c:v>динамика развития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К.Г.'!$B$16:$C$31</c:f>
              <c:strCache>
                <c:ptCount val="16"/>
                <c:pt idx="0">
                  <c:v>Развитие речи</c:v>
                </c:pt>
                <c:pt idx="1">
                  <c:v>Чтение худ.лит-ры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Здоровье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К.Г.'!$N$16:$N$31</c:f>
              <c:numCache>
                <c:formatCode>0%</c:formatCode>
                <c:ptCount val="16"/>
                <c:pt idx="0">
                  <c:v>0.29629629629629628</c:v>
                </c:pt>
                <c:pt idx="1">
                  <c:v>0.18518518518518517</c:v>
                </c:pt>
                <c:pt idx="2">
                  <c:v>0.22222222222222221</c:v>
                </c:pt>
                <c:pt idx="3">
                  <c:v>0.22222222222222221</c:v>
                </c:pt>
                <c:pt idx="4">
                  <c:v>0.1111111111111111</c:v>
                </c:pt>
                <c:pt idx="5">
                  <c:v>0.22222222222222221</c:v>
                </c:pt>
                <c:pt idx="6">
                  <c:v>0.14814814814814814</c:v>
                </c:pt>
                <c:pt idx="7">
                  <c:v>0.1111111111111111</c:v>
                </c:pt>
                <c:pt idx="8">
                  <c:v>0.18518518518518517</c:v>
                </c:pt>
                <c:pt idx="9">
                  <c:v>0.22222222222222221</c:v>
                </c:pt>
                <c:pt idx="10">
                  <c:v>0.22222222222222221</c:v>
                </c:pt>
                <c:pt idx="11">
                  <c:v>0.22222222222222221</c:v>
                </c:pt>
                <c:pt idx="12">
                  <c:v>0.70370370370370372</c:v>
                </c:pt>
                <c:pt idx="13">
                  <c:v>0.37037037037037035</c:v>
                </c:pt>
                <c:pt idx="14">
                  <c:v>0.18518518518518517</c:v>
                </c:pt>
                <c:pt idx="15">
                  <c:v>0.24197530864197528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8FD-49CA-9067-949AF1499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3463296"/>
        <c:axId val="203465088"/>
        <c:axId val="0"/>
      </c:bar3DChart>
      <c:catAx>
        <c:axId val="203463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203465088"/>
        <c:crosses val="autoZero"/>
        <c:auto val="1"/>
        <c:lblAlgn val="ctr"/>
        <c:lblOffset val="100"/>
        <c:noMultiLvlLbl val="0"/>
      </c:catAx>
      <c:valAx>
        <c:axId val="20346508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noFill/>
        </c:spPr>
        <c:crossAx val="203463296"/>
        <c:crosses val="autoZero"/>
        <c:crossBetween val="between"/>
        <c:majorUnit val="0.2"/>
        <c:minorUnit val="2.0000000000000011E-2"/>
      </c:valAx>
    </c:plotArea>
    <c:legend>
      <c:legendPos val="t"/>
      <c:layout>
        <c:manualLayout>
          <c:xMode val="edge"/>
          <c:yMode val="edge"/>
          <c:x val="3.9654199475065682E-2"/>
          <c:y val="2.7777777777779254E-2"/>
          <c:w val="0.50085741095834524"/>
          <c:h val="3.6096509326708485E-2"/>
        </c:manualLayout>
      </c:layout>
      <c:overlay val="0"/>
      <c:txPr>
        <a:bodyPr/>
        <a:lstStyle/>
        <a:p>
          <a:pPr>
            <a:defRPr sz="900"/>
          </a:pPr>
          <a:endParaRPr lang="ru-RU"/>
        </a:p>
      </c:txPr>
    </c:legend>
    <c:plotVisOnly val="1"/>
    <c:dispBlanksAs val="gap"/>
    <c:showDLblsOverMax val="0"/>
  </c:chart>
  <c:spPr>
    <a:noFill/>
    <a:scene3d>
      <a:camera prst="orthographicFront"/>
      <a:lightRig rig="threePt" dir="t"/>
    </a:scene3d>
    <a:sp3d prstMaterial="dkEdge"/>
  </c:spPr>
  <c:printSettings>
    <c:headerFooter/>
    <c:pageMargins b="0.75000000000001343" l="0.70000000000000062" r="0.70000000000000062" t="0.75000000000001343" header="0.30000000000000032" footer="0.30000000000000032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50"/>
      <c:rAngAx val="1"/>
    </c:view3D>
    <c:floor>
      <c:thickness val="0"/>
      <c:spPr>
        <a:gradFill>
          <a:gsLst>
            <a:gs pos="0">
              <a:srgbClr val="D6B19C"/>
            </a:gs>
            <a:gs pos="30000">
              <a:srgbClr val="D49E6C"/>
            </a:gs>
            <a:gs pos="70000">
              <a:srgbClr val="A65528"/>
            </a:gs>
            <a:gs pos="100000">
              <a:srgbClr val="663012"/>
            </a:gs>
          </a:gsLst>
          <a:lin ang="5400000" scaled="0"/>
        </a:gradFill>
      </c:spPr>
    </c:floor>
    <c:side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backWall>
    <c:plotArea>
      <c:layout>
        <c:manualLayout>
          <c:layoutTarget val="inner"/>
          <c:xMode val="edge"/>
          <c:yMode val="edge"/>
          <c:x val="9.0277972291470748E-2"/>
          <c:y val="0.15628672716413344"/>
          <c:w val="0.88289057673100602"/>
          <c:h val="0.49126545197681432"/>
        </c:manualLayout>
      </c:layout>
      <c:bar3DChart>
        <c:barDir val="col"/>
        <c:grouping val="percentStacked"/>
        <c:varyColors val="0"/>
        <c:ser>
          <c:idx val="2"/>
          <c:order val="0"/>
          <c:tx>
            <c:v>низкий уровень</c:v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  <a:ln>
              <a:solidFill>
                <a:schemeClr val="accent3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К.Г.'!$O$16:$P$16,'справка К.Г.'!$O$18:$P$18,'справка К.Г.'!$O$20:$P$20,'справка К.Г.'!$O$24:$P$24,'справка К.Г.'!$O$29:$P$29)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К.Г.'!$V$16,'справка К.Г.'!$V$18,'справка К.Г.'!$V$20,'справка К.Г.'!$V$24,'справка К.Г.'!$V$29)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93-42DB-825B-92B6992D36D4}"/>
            </c:ext>
          </c:extLst>
        </c:ser>
        <c:ser>
          <c:idx val="1"/>
          <c:order val="1"/>
          <c:tx>
            <c:v>средний уровень</c:v>
          </c:tx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189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К.Г.'!$O$16:$P$16,'справка К.Г.'!$O$18:$P$18,'справка К.Г.'!$O$20:$P$20,'справка К.Г.'!$O$24:$P$24,'справка К.Г.'!$O$29:$P$29)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К.Г.'!$T$16,'справка К.Г.'!$T$18,'справка К.Г.'!$T$20,'справка К.Г.'!$T$24,'справка К.Г.'!$T$29)</c:f>
              <c:numCache>
                <c:formatCode>0%</c:formatCode>
                <c:ptCount val="5"/>
                <c:pt idx="0">
                  <c:v>0.22222222222222221</c:v>
                </c:pt>
                <c:pt idx="1">
                  <c:v>0.22222222222222221</c:v>
                </c:pt>
                <c:pt idx="2">
                  <c:v>0.14814814814814814</c:v>
                </c:pt>
                <c:pt idx="3">
                  <c:v>0.29629629629629628</c:v>
                </c:pt>
                <c:pt idx="4">
                  <c:v>0.57407407407407407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393-42DB-825B-92B6992D36D4}"/>
            </c:ext>
          </c:extLst>
        </c:ser>
        <c:ser>
          <c:idx val="0"/>
          <c:order val="2"/>
          <c:tx>
            <c:v>высокий уровень</c:v>
          </c:tx>
          <c:spPr>
            <a:gradFill flip="none" rotWithShape="1"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8900000" scaled="1"/>
              <a:tileRect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К.Г.'!$O$16:$P$16,'справка К.Г.'!$O$18:$P$18,'справка К.Г.'!$O$20:$P$20,'справка К.Г.'!$O$24:$P$24,'справка К.Г.'!$O$29:$P$29)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К.Г.'!$R$16,'справка К.Г.'!$R$18,'справка К.Г.'!$R$20,'справка К.Г.'!$R$24,'справка К.Г.'!$R$29)</c:f>
              <c:numCache>
                <c:formatCode>0%</c:formatCode>
                <c:ptCount val="5"/>
                <c:pt idx="0">
                  <c:v>0.77777777777777779</c:v>
                </c:pt>
                <c:pt idx="1">
                  <c:v>0.77777777777777779</c:v>
                </c:pt>
                <c:pt idx="2">
                  <c:v>0.85185185185185186</c:v>
                </c:pt>
                <c:pt idx="3">
                  <c:v>0.70370370370370372</c:v>
                </c:pt>
                <c:pt idx="4">
                  <c:v>0.42592592592592593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393-42DB-825B-92B6992D36D4}"/>
            </c:ext>
          </c:extLst>
        </c:ser>
        <c:ser>
          <c:idx val="3"/>
          <c:order val="3"/>
          <c:tx>
            <c:v>качество образования</c:v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К.Г.'!$O$16:$P$16,'справка К.Г.'!$O$18:$P$18,'справка К.Г.'!$O$20:$P$20,'справка К.Г.'!$O$24:$P$24,'справка К.Г.'!$O$29:$P$29)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К.Г.'!$X$16,'справка К.Г.'!$X$18,'справка К.Г.'!$X$20,'справка К.Г.'!$X$24,'справка К.Г.'!$X$29)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393-42DB-825B-92B6992D36D4}"/>
            </c:ext>
          </c:extLst>
        </c:ser>
        <c:ser>
          <c:idx val="4"/>
          <c:order val="4"/>
          <c:tx>
            <c:v>динамика развития</c:v>
          </c:tx>
          <c:spPr>
            <a:gradFill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К.Г.'!$O$16:$P$16,'справка К.Г.'!$O$18:$P$18,'справка К.Г.'!$O$20:$P$20,'справка К.Г.'!$O$24:$P$24,'справка К.Г.'!$O$29:$P$29)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К.Г.'!$Z$16,'справка К.Г.'!$Z$18,'справка К.Г.'!$Z$20,'справка К.Г.'!$Z$24,'справка К.Г.'!$Z$29)</c:f>
              <c:numCache>
                <c:formatCode>0%</c:formatCode>
                <c:ptCount val="5"/>
                <c:pt idx="0">
                  <c:v>0.24074074074074073</c:v>
                </c:pt>
                <c:pt idx="1">
                  <c:v>0.22222222222222221</c:v>
                </c:pt>
                <c:pt idx="2">
                  <c:v>0.14814814814814814</c:v>
                </c:pt>
                <c:pt idx="3">
                  <c:v>0.31111111111111112</c:v>
                </c:pt>
                <c:pt idx="4">
                  <c:v>0.27777777777777779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393-42DB-825B-92B6992D3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3345280"/>
        <c:axId val="203351168"/>
        <c:axId val="0"/>
      </c:bar3DChart>
      <c:catAx>
        <c:axId val="203345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203351168"/>
        <c:crosses val="autoZero"/>
        <c:auto val="1"/>
        <c:lblAlgn val="ctr"/>
        <c:lblOffset val="100"/>
        <c:noMultiLvlLbl val="0"/>
      </c:catAx>
      <c:valAx>
        <c:axId val="20335116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noFill/>
        </c:spPr>
        <c:crossAx val="203345280"/>
        <c:crosses val="autoZero"/>
        <c:crossBetween val="between"/>
        <c:majorUnit val="0.2"/>
        <c:minorUnit val="2.0000000000000011E-2"/>
      </c:valAx>
    </c:plotArea>
    <c:legend>
      <c:legendPos val="t"/>
      <c:layout>
        <c:manualLayout>
          <c:xMode val="edge"/>
          <c:yMode val="edge"/>
          <c:x val="1.4122298542469424E-2"/>
          <c:y val="2.7777777777779285E-2"/>
          <c:w val="0.97284469760431613"/>
          <c:h val="0.1566817029227279"/>
        </c:manualLayout>
      </c:layout>
      <c:overlay val="0"/>
    </c:legend>
    <c:plotVisOnly val="1"/>
    <c:dispBlanksAs val="gap"/>
    <c:showDLblsOverMax val="0"/>
  </c:chart>
  <c:spPr>
    <a:noFill/>
    <a:scene3d>
      <a:camera prst="orthographicFront"/>
      <a:lightRig rig="threePt" dir="t"/>
    </a:scene3d>
    <a:sp3d prstMaterial="dkEdge"/>
  </c:spPr>
  <c:printSettings>
    <c:headerFooter/>
    <c:pageMargins b="0.75000000000001366" l="0.70000000000000062" r="0.70000000000000062" t="0.75000000000001366" header="0.30000000000000032" footer="0.30000000000000032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50"/>
      <c:rAngAx val="1"/>
    </c:view3D>
    <c:floor>
      <c:thickness val="0"/>
      <c:spPr>
        <a:gradFill>
          <a:gsLst>
            <a:gs pos="0">
              <a:srgbClr val="D6B19C"/>
            </a:gs>
            <a:gs pos="30000">
              <a:srgbClr val="D49E6C"/>
            </a:gs>
            <a:gs pos="70000">
              <a:srgbClr val="A65528"/>
            </a:gs>
            <a:gs pos="100000">
              <a:srgbClr val="663012"/>
            </a:gs>
          </a:gsLst>
          <a:lin ang="5400000" scaled="0"/>
        </a:gradFill>
      </c:spPr>
    </c:floor>
    <c:side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backWall>
    <c:plotArea>
      <c:layout>
        <c:manualLayout>
          <c:layoutTarget val="inner"/>
          <c:xMode val="edge"/>
          <c:yMode val="edge"/>
          <c:x val="0.11081438725716918"/>
          <c:y val="0.16474730866841841"/>
          <c:w val="0.8605956133895597"/>
          <c:h val="0.53840782530653686"/>
        </c:manualLayout>
      </c:layout>
      <c:bar3DChart>
        <c:barDir val="col"/>
        <c:grouping val="percentStacked"/>
        <c:varyColors val="0"/>
        <c:ser>
          <c:idx val="2"/>
          <c:order val="0"/>
          <c:tx>
            <c:v>низкий уровень</c:v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  <a:ln>
              <a:solidFill>
                <a:schemeClr val="accent3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С.Г. '!$B$16:$C$31</c:f>
              <c:strCache>
                <c:ptCount val="16"/>
                <c:pt idx="0">
                  <c:v>Развитие речи</c:v>
                </c:pt>
                <c:pt idx="1">
                  <c:v>Чтение худ. 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С.Г. '!$J$16:$J$31</c:f>
              <c:numCache>
                <c:formatCode>0%</c:formatCode>
                <c:ptCount val="16"/>
                <c:pt idx="0">
                  <c:v>0.14814814814814814</c:v>
                </c:pt>
                <c:pt idx="1">
                  <c:v>0.18518518518518517</c:v>
                </c:pt>
                <c:pt idx="2">
                  <c:v>0.22222222222222221</c:v>
                </c:pt>
                <c:pt idx="3">
                  <c:v>0.18518518518518517</c:v>
                </c:pt>
                <c:pt idx="4">
                  <c:v>0.1111111111111111</c:v>
                </c:pt>
                <c:pt idx="5">
                  <c:v>0.22222222222222221</c:v>
                </c:pt>
                <c:pt idx="6">
                  <c:v>0.14814814814814814</c:v>
                </c:pt>
                <c:pt idx="7">
                  <c:v>0.1111111111111111</c:v>
                </c:pt>
                <c:pt idx="8">
                  <c:v>0.18518518518518517</c:v>
                </c:pt>
                <c:pt idx="9">
                  <c:v>0.18518518518518517</c:v>
                </c:pt>
                <c:pt idx="10">
                  <c:v>0.22222222222222221</c:v>
                </c:pt>
                <c:pt idx="11">
                  <c:v>0.22222222222222221</c:v>
                </c:pt>
                <c:pt idx="12">
                  <c:v>0.22222222222222221</c:v>
                </c:pt>
                <c:pt idx="13">
                  <c:v>0.25925925925925924</c:v>
                </c:pt>
                <c:pt idx="14">
                  <c:v>0.18518518518518517</c:v>
                </c:pt>
                <c:pt idx="15">
                  <c:v>0.18765432098765431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A0-4972-BFB6-D70072DEE247}"/>
            </c:ext>
          </c:extLst>
        </c:ser>
        <c:ser>
          <c:idx val="1"/>
          <c:order val="1"/>
          <c:tx>
            <c:v>средний уровень</c:v>
          </c:tx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189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С.Г. '!$B$16:$C$31</c:f>
              <c:strCache>
                <c:ptCount val="16"/>
                <c:pt idx="0">
                  <c:v>Развитие речи</c:v>
                </c:pt>
                <c:pt idx="1">
                  <c:v>Чтение худ. 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С.Г. '!$H$16:$H$31</c:f>
              <c:numCache>
                <c:formatCode>0%</c:formatCode>
                <c:ptCount val="16"/>
                <c:pt idx="0">
                  <c:v>0.77777777777777779</c:v>
                </c:pt>
                <c:pt idx="1">
                  <c:v>0.59259259259259256</c:v>
                </c:pt>
                <c:pt idx="2">
                  <c:v>0.70370370370370372</c:v>
                </c:pt>
                <c:pt idx="3">
                  <c:v>0.7407407407407407</c:v>
                </c:pt>
                <c:pt idx="4">
                  <c:v>0.62962962962962965</c:v>
                </c:pt>
                <c:pt idx="5">
                  <c:v>0.66666666666666663</c:v>
                </c:pt>
                <c:pt idx="6">
                  <c:v>0.66666666666666663</c:v>
                </c:pt>
                <c:pt idx="7">
                  <c:v>0.51851851851851849</c:v>
                </c:pt>
                <c:pt idx="8">
                  <c:v>0.70370370370370372</c:v>
                </c:pt>
                <c:pt idx="9">
                  <c:v>0.70370370370370372</c:v>
                </c:pt>
                <c:pt idx="10">
                  <c:v>0.59259259259259256</c:v>
                </c:pt>
                <c:pt idx="11">
                  <c:v>0.51851851851851849</c:v>
                </c:pt>
                <c:pt idx="12">
                  <c:v>0.77777777777777779</c:v>
                </c:pt>
                <c:pt idx="13">
                  <c:v>0.70370370370370372</c:v>
                </c:pt>
                <c:pt idx="14">
                  <c:v>0.59259259259259256</c:v>
                </c:pt>
                <c:pt idx="15">
                  <c:v>0.65925925925925932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A0-4972-BFB6-D70072DEE247}"/>
            </c:ext>
          </c:extLst>
        </c:ser>
        <c:ser>
          <c:idx val="0"/>
          <c:order val="2"/>
          <c:tx>
            <c:strRef>
              <c:f>'справка С.Г. '!$E$14:$F$14</c:f>
              <c:strCache>
                <c:ptCount val="1"/>
                <c:pt idx="0">
                  <c:v>Высокий уровень</c:v>
                </c:pt>
              </c:strCache>
            </c:strRef>
          </c:tx>
          <c:spPr>
            <a:gradFill flip="none" rotWithShape="1"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8900000" scaled="1"/>
              <a:tileRect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С.Г. '!$B$16:$C$31</c:f>
              <c:strCache>
                <c:ptCount val="16"/>
                <c:pt idx="0">
                  <c:v>Развитие речи</c:v>
                </c:pt>
                <c:pt idx="1">
                  <c:v>Чтение худ. 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С.Г. '!$F$16:$F$31</c:f>
              <c:numCache>
                <c:formatCode>0%</c:formatCode>
                <c:ptCount val="16"/>
                <c:pt idx="0">
                  <c:v>7.407407407407407E-2</c:v>
                </c:pt>
                <c:pt idx="1">
                  <c:v>0.22222222222222221</c:v>
                </c:pt>
                <c:pt idx="2">
                  <c:v>7.407407407407407E-2</c:v>
                </c:pt>
                <c:pt idx="3">
                  <c:v>7.407407407407407E-2</c:v>
                </c:pt>
                <c:pt idx="4">
                  <c:v>0.25925925925925924</c:v>
                </c:pt>
                <c:pt idx="5">
                  <c:v>0.1111111111111111</c:v>
                </c:pt>
                <c:pt idx="6">
                  <c:v>0.18518518518518517</c:v>
                </c:pt>
                <c:pt idx="7">
                  <c:v>0.37037037037037035</c:v>
                </c:pt>
                <c:pt idx="8">
                  <c:v>0.1111111111111111</c:v>
                </c:pt>
                <c:pt idx="9">
                  <c:v>0.1111111111111111</c:v>
                </c:pt>
                <c:pt idx="10">
                  <c:v>0.18518518518518517</c:v>
                </c:pt>
                <c:pt idx="11">
                  <c:v>0.25925925925925924</c:v>
                </c:pt>
                <c:pt idx="12">
                  <c:v>0</c:v>
                </c:pt>
                <c:pt idx="13">
                  <c:v>3.7037037037037035E-2</c:v>
                </c:pt>
                <c:pt idx="14">
                  <c:v>0.22222222222222221</c:v>
                </c:pt>
                <c:pt idx="15">
                  <c:v>0.15308641975308643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6A0-4972-BFB6-D70072DEE247}"/>
            </c:ext>
          </c:extLst>
        </c:ser>
        <c:ser>
          <c:idx val="3"/>
          <c:order val="3"/>
          <c:tx>
            <c:strRef>
              <c:f>'справка С.Г. '!$K$14:$L$14</c:f>
              <c:strCache>
                <c:ptCount val="1"/>
                <c:pt idx="0">
                  <c:v>качество образования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solidFill>
                <a:srgbClr val="4F81BD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С.Г. '!$B$16:$C$31</c:f>
              <c:strCache>
                <c:ptCount val="16"/>
                <c:pt idx="0">
                  <c:v>Развитие речи</c:v>
                </c:pt>
                <c:pt idx="1">
                  <c:v>Чтение худ. 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С.Г. '!$L$16:$L$31</c:f>
              <c:numCache>
                <c:formatCode>0%</c:formatCode>
                <c:ptCount val="16"/>
                <c:pt idx="0">
                  <c:v>0.85185185185185186</c:v>
                </c:pt>
                <c:pt idx="1">
                  <c:v>0.81481481481481477</c:v>
                </c:pt>
                <c:pt idx="2">
                  <c:v>0.77777777777777779</c:v>
                </c:pt>
                <c:pt idx="3">
                  <c:v>0.81481481481481477</c:v>
                </c:pt>
                <c:pt idx="4">
                  <c:v>0.88888888888888884</c:v>
                </c:pt>
                <c:pt idx="5">
                  <c:v>0.77777777777777779</c:v>
                </c:pt>
                <c:pt idx="6">
                  <c:v>0.85185185185185186</c:v>
                </c:pt>
                <c:pt idx="7">
                  <c:v>0.88888888888888884</c:v>
                </c:pt>
                <c:pt idx="8">
                  <c:v>0.81481481481481477</c:v>
                </c:pt>
                <c:pt idx="9">
                  <c:v>0.81481481481481477</c:v>
                </c:pt>
                <c:pt idx="10">
                  <c:v>0.77777777777777779</c:v>
                </c:pt>
                <c:pt idx="11">
                  <c:v>0.77777777777777779</c:v>
                </c:pt>
                <c:pt idx="12">
                  <c:v>0.77777777777777779</c:v>
                </c:pt>
                <c:pt idx="13">
                  <c:v>0.7407407407407407</c:v>
                </c:pt>
                <c:pt idx="14">
                  <c:v>0.81481481481481477</c:v>
                </c:pt>
                <c:pt idx="15">
                  <c:v>0.81234567901234578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6A0-4972-BFB6-D70072DEE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2734592"/>
        <c:axId val="202736384"/>
        <c:axId val="0"/>
      </c:bar3DChart>
      <c:catAx>
        <c:axId val="202734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1560000"/>
          <a:lstStyle/>
          <a:p>
            <a:pPr>
              <a:defRPr sz="700"/>
            </a:pPr>
            <a:endParaRPr lang="ru-RU"/>
          </a:p>
        </c:txPr>
        <c:crossAx val="202736384"/>
        <c:crosses val="autoZero"/>
        <c:auto val="1"/>
        <c:lblAlgn val="ctr"/>
        <c:lblOffset val="100"/>
        <c:noMultiLvlLbl val="0"/>
      </c:catAx>
      <c:valAx>
        <c:axId val="202736384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noFill/>
        </c:spPr>
        <c:crossAx val="202734592"/>
        <c:crosses val="autoZero"/>
        <c:crossBetween val="between"/>
        <c:majorUnit val="0.2"/>
        <c:minorUnit val="2.0000000000000011E-2"/>
      </c:valAx>
    </c:plotArea>
    <c:legend>
      <c:legendPos val="t"/>
      <c:layout>
        <c:manualLayout>
          <c:xMode val="edge"/>
          <c:yMode val="edge"/>
          <c:x val="3.9654199475065682E-2"/>
          <c:y val="2.7777777777779223E-2"/>
          <c:w val="0.9262471566054381"/>
          <c:h val="0.12123159482283392"/>
        </c:manualLayout>
      </c:layout>
      <c:overlay val="0"/>
    </c:legend>
    <c:plotVisOnly val="1"/>
    <c:dispBlanksAs val="gap"/>
    <c:showDLblsOverMax val="0"/>
  </c:chart>
  <c:spPr>
    <a:noFill/>
    <a:scene3d>
      <a:camera prst="orthographicFront"/>
      <a:lightRig rig="threePt" dir="t"/>
    </a:scene3d>
    <a:sp3d prstMaterial="dkEdge"/>
  </c:spPr>
  <c:printSettings>
    <c:headerFooter/>
    <c:pageMargins b="0.75000000000001321" l="0.70000000000000062" r="0.70000000000000062" t="0.75000000000001321" header="0.30000000000000032" footer="0.30000000000000032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50"/>
      <c:rAngAx val="1"/>
    </c:view3D>
    <c:floor>
      <c:thickness val="0"/>
      <c:spPr>
        <a:gradFill>
          <a:gsLst>
            <a:gs pos="0">
              <a:srgbClr val="D6B19C"/>
            </a:gs>
            <a:gs pos="30000">
              <a:srgbClr val="D49E6C"/>
            </a:gs>
            <a:gs pos="70000">
              <a:srgbClr val="A65528"/>
            </a:gs>
            <a:gs pos="100000">
              <a:srgbClr val="663012"/>
            </a:gs>
          </a:gsLst>
          <a:lin ang="5400000" scaled="0"/>
        </a:gradFill>
      </c:spPr>
    </c:floor>
    <c:side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backWall>
    <c:plotArea>
      <c:layout>
        <c:manualLayout>
          <c:layoutTarget val="inner"/>
          <c:xMode val="edge"/>
          <c:yMode val="edge"/>
          <c:x val="9.7564838567335568E-2"/>
          <c:y val="0.11181102362204513"/>
          <c:w val="0.87726353218320063"/>
          <c:h val="0.67541471855420065"/>
        </c:manualLayout>
      </c:layout>
      <c:bar3DChart>
        <c:barDir val="col"/>
        <c:grouping val="percentStacked"/>
        <c:varyColors val="0"/>
        <c:ser>
          <c:idx val="2"/>
          <c:order val="0"/>
          <c:tx>
            <c:strRef>
              <c:f>'справка С.Г. '!$S$14:$T$14</c:f>
              <c:strCache>
                <c:ptCount val="1"/>
                <c:pt idx="0">
                  <c:v>Низкий уровень</c:v>
                </c:pt>
              </c:strCache>
            </c:strRef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  <a:ln>
              <a:solidFill>
                <a:schemeClr val="accent3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С.Г. '!$M$16:$N$16,'справка С.Г. '!$M$18:$N$18,'справка С.Г. '!$M$20:$N$20,'справка С.Г. '!$M$24:$N$24,'справка С.Г. '!$M$29:$N$29)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С.Г. '!$T$16,'справка С.Г. '!$T$18,'справка С.Г. '!$T$20,'справка С.Г. '!$T$24,'справка С.Г. '!$T$29)</c:f>
              <c:numCache>
                <c:formatCode>0%</c:formatCode>
                <c:ptCount val="5"/>
                <c:pt idx="0">
                  <c:v>0.16666666666666666</c:v>
                </c:pt>
                <c:pt idx="1">
                  <c:v>0.20370370370370369</c:v>
                </c:pt>
                <c:pt idx="2">
                  <c:v>0.14814814814814814</c:v>
                </c:pt>
                <c:pt idx="3">
                  <c:v>0.19753086419753085</c:v>
                </c:pt>
                <c:pt idx="4">
                  <c:v>0.22222222222222221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10-48C5-AAAE-796EB9BD4609}"/>
            </c:ext>
          </c:extLst>
        </c:ser>
        <c:ser>
          <c:idx val="1"/>
          <c:order val="1"/>
          <c:tx>
            <c:v>средний уровень</c:v>
          </c:tx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189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С.Г. '!$M$16:$N$16,'справка С.Г. '!$M$18:$N$18,'справка С.Г. '!$M$20:$N$20,'справка С.Г. '!$M$24:$N$24,'справка С.Г. '!$M$29:$N$29)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С.Г. '!$R$16,'справка С.Г. '!$R$18,'справка С.Г. '!$R$20,'справка С.Г. '!$R$24,'справка С.Г. '!$R$29)</c:f>
              <c:numCache>
                <c:formatCode>0%</c:formatCode>
                <c:ptCount val="5"/>
                <c:pt idx="0">
                  <c:v>0.68518518518518512</c:v>
                </c:pt>
                <c:pt idx="1">
                  <c:v>0.72222222222222221</c:v>
                </c:pt>
                <c:pt idx="2">
                  <c:v>0.62037037037037035</c:v>
                </c:pt>
                <c:pt idx="3">
                  <c:v>0.66666666666666663</c:v>
                </c:pt>
                <c:pt idx="4">
                  <c:v>0.64814814814814814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110-48C5-AAAE-796EB9BD4609}"/>
            </c:ext>
          </c:extLst>
        </c:ser>
        <c:ser>
          <c:idx val="0"/>
          <c:order val="2"/>
          <c:tx>
            <c:v>высокий уровень</c:v>
          </c:tx>
          <c:spPr>
            <a:gradFill flip="none" rotWithShape="1"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8900000" scaled="1"/>
              <a:tileRect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С.Г. '!$M$16:$N$16,'справка С.Г. '!$M$18:$N$18,'справка С.Г. '!$M$20:$N$20,'справка С.Г. '!$M$24:$N$24,'справка С.Г. '!$M$29:$N$29)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С.Г. '!$P$16,'справка С.Г. '!$P$18,'справка С.Г. '!$P$20,'справка С.Г. '!$P$24,'справка С.Г. '!$P$29)</c:f>
              <c:numCache>
                <c:formatCode>0%</c:formatCode>
                <c:ptCount val="5"/>
                <c:pt idx="0">
                  <c:v>0.14814814814814814</c:v>
                </c:pt>
                <c:pt idx="1">
                  <c:v>7.407407407407407E-2</c:v>
                </c:pt>
                <c:pt idx="2">
                  <c:v>0.23148148148148148</c:v>
                </c:pt>
                <c:pt idx="3">
                  <c:v>0.13580246913580246</c:v>
                </c:pt>
                <c:pt idx="4">
                  <c:v>0.12962962962962962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110-48C5-AAAE-796EB9BD4609}"/>
            </c:ext>
          </c:extLst>
        </c:ser>
        <c:ser>
          <c:idx val="3"/>
          <c:order val="3"/>
          <c:tx>
            <c:v>качество образования</c:v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solidFill>
                <a:schemeClr val="accent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С.Г. '!$M$16:$N$16,'справка С.Г. '!$M$18:$N$18,'справка С.Г. '!$M$20:$N$20,'справка С.Г. '!$M$24:$N$24,'справка С.Г. '!$M$29:$N$29)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С.Г. '!$V$16,'справка С.Г. '!$V$18,'справка С.Г. '!$V$20,'справка С.Г. '!$V$24,'справка С.Г. '!$V$29)</c:f>
              <c:numCache>
                <c:formatCode>0%</c:formatCode>
                <c:ptCount val="5"/>
                <c:pt idx="0">
                  <c:v>0.83333333333333326</c:v>
                </c:pt>
                <c:pt idx="1">
                  <c:v>0.79629629629629628</c:v>
                </c:pt>
                <c:pt idx="2">
                  <c:v>0.85185185185185175</c:v>
                </c:pt>
                <c:pt idx="3">
                  <c:v>0.80246913580246915</c:v>
                </c:pt>
                <c:pt idx="4">
                  <c:v>0.77777777777777768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110-48C5-AAAE-796EB9BD4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3554816"/>
        <c:axId val="203556352"/>
        <c:axId val="0"/>
      </c:bar3DChart>
      <c:catAx>
        <c:axId val="203554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840000"/>
          <a:lstStyle/>
          <a:p>
            <a:pPr>
              <a:defRPr sz="700"/>
            </a:pPr>
            <a:endParaRPr lang="ru-RU"/>
          </a:p>
        </c:txPr>
        <c:crossAx val="203556352"/>
        <c:crosses val="autoZero"/>
        <c:auto val="1"/>
        <c:lblAlgn val="ctr"/>
        <c:lblOffset val="100"/>
        <c:noMultiLvlLbl val="0"/>
      </c:catAx>
      <c:valAx>
        <c:axId val="203556352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noFill/>
        </c:spPr>
        <c:crossAx val="203554816"/>
        <c:crosses val="autoZero"/>
        <c:crossBetween val="between"/>
        <c:majorUnit val="0.2"/>
        <c:minorUnit val="2.0000000000000011E-2"/>
      </c:valAx>
    </c:plotArea>
    <c:legend>
      <c:legendPos val="t"/>
      <c:layout>
        <c:manualLayout>
          <c:xMode val="edge"/>
          <c:yMode val="edge"/>
          <c:x val="3.9654199475065682E-2"/>
          <c:y val="2.7777777777779254E-2"/>
          <c:w val="0.92624715660543833"/>
          <c:h val="0.10277644262280759"/>
        </c:manualLayout>
      </c:layout>
      <c:overlay val="0"/>
    </c:legend>
    <c:plotVisOnly val="1"/>
    <c:dispBlanksAs val="gap"/>
    <c:showDLblsOverMax val="0"/>
  </c:chart>
  <c:spPr>
    <a:noFill/>
    <a:scene3d>
      <a:camera prst="orthographicFront"/>
      <a:lightRig rig="threePt" dir="t"/>
    </a:scene3d>
    <a:sp3d prstMaterial="dkEdge"/>
  </c:spPr>
  <c:printSettings>
    <c:headerFooter/>
    <c:pageMargins b="0.75000000000001343" l="0.70000000000000062" r="0.70000000000000062" t="0.75000000000001343" header="0.30000000000000032" footer="0.30000000000000032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50"/>
      <c:rAngAx val="1"/>
    </c:view3D>
    <c:floor>
      <c:thickness val="0"/>
      <c:spPr>
        <a:gradFill>
          <a:gsLst>
            <a:gs pos="0">
              <a:srgbClr val="D6B19C"/>
            </a:gs>
            <a:gs pos="30000">
              <a:srgbClr val="D49E6C"/>
            </a:gs>
            <a:gs pos="70000">
              <a:srgbClr val="A65528"/>
            </a:gs>
            <a:gs pos="100000">
              <a:srgbClr val="663012"/>
            </a:gs>
          </a:gsLst>
          <a:lin ang="5400000" scaled="0"/>
        </a:gradFill>
      </c:spPr>
    </c:floor>
    <c:side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backWall>
    <c:plotArea>
      <c:layout>
        <c:manualLayout>
          <c:layoutTarget val="inner"/>
          <c:xMode val="edge"/>
          <c:yMode val="edge"/>
          <c:x val="0.11081438725716918"/>
          <c:y val="0.16474730866841841"/>
          <c:w val="0.8605956133895597"/>
          <c:h val="0.53840782530653686"/>
        </c:manualLayout>
      </c:layout>
      <c:bar3DChart>
        <c:barDir val="col"/>
        <c:grouping val="percentStacked"/>
        <c:varyColors val="0"/>
        <c:ser>
          <c:idx val="2"/>
          <c:order val="0"/>
          <c:tx>
            <c:v>низкий уровень</c:v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  <a:ln>
              <a:solidFill>
                <a:schemeClr val="accent3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Н.Г.'!$B$16:$C$31</c:f>
              <c:strCache>
                <c:ptCount val="16"/>
                <c:pt idx="0">
                  <c:v>Развитие речи</c:v>
                </c:pt>
                <c:pt idx="1">
                  <c:v>Чтение худ. 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Н.Г.'!$J$16:$J$31</c:f>
              <c:numCache>
                <c:formatCode>0%</c:formatCode>
                <c:ptCount val="16"/>
                <c:pt idx="0">
                  <c:v>0.29629629629629628</c:v>
                </c:pt>
                <c:pt idx="1">
                  <c:v>0.18518518518518517</c:v>
                </c:pt>
                <c:pt idx="2">
                  <c:v>0.22222222222222221</c:v>
                </c:pt>
                <c:pt idx="3">
                  <c:v>0.22222222222222221</c:v>
                </c:pt>
                <c:pt idx="4">
                  <c:v>0.1111111111111111</c:v>
                </c:pt>
                <c:pt idx="5">
                  <c:v>0.22222222222222221</c:v>
                </c:pt>
                <c:pt idx="6">
                  <c:v>0.14814814814814814</c:v>
                </c:pt>
                <c:pt idx="7">
                  <c:v>0.1111111111111111</c:v>
                </c:pt>
                <c:pt idx="8">
                  <c:v>0.18518518518518517</c:v>
                </c:pt>
                <c:pt idx="9">
                  <c:v>0.22222222222222221</c:v>
                </c:pt>
                <c:pt idx="10">
                  <c:v>0.22222222222222221</c:v>
                </c:pt>
                <c:pt idx="11">
                  <c:v>0.22222222222222221</c:v>
                </c:pt>
                <c:pt idx="12">
                  <c:v>0.70370370370370372</c:v>
                </c:pt>
                <c:pt idx="13">
                  <c:v>0.37037037037037035</c:v>
                </c:pt>
                <c:pt idx="14">
                  <c:v>0.18518518518518517</c:v>
                </c:pt>
                <c:pt idx="15">
                  <c:v>0.24197530864197528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B3-4D77-AD2D-E0F41ED491B0}"/>
            </c:ext>
          </c:extLst>
        </c:ser>
        <c:ser>
          <c:idx val="1"/>
          <c:order val="1"/>
          <c:tx>
            <c:v>средний уровень</c:v>
          </c:tx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189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Н.Г.'!$B$16:$C$31</c:f>
              <c:strCache>
                <c:ptCount val="16"/>
                <c:pt idx="0">
                  <c:v>Развитие речи</c:v>
                </c:pt>
                <c:pt idx="1">
                  <c:v>Чтение худ. 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Н.Г.'!$H$16:$H$31</c:f>
              <c:numCache>
                <c:formatCode>0%</c:formatCode>
                <c:ptCount val="16"/>
                <c:pt idx="0">
                  <c:v>0.70370370370370372</c:v>
                </c:pt>
                <c:pt idx="1">
                  <c:v>0.62962962962962965</c:v>
                </c:pt>
                <c:pt idx="2">
                  <c:v>0.7407407407407407</c:v>
                </c:pt>
                <c:pt idx="3">
                  <c:v>0.7407407407407407</c:v>
                </c:pt>
                <c:pt idx="4">
                  <c:v>0.66666666666666663</c:v>
                </c:pt>
                <c:pt idx="5">
                  <c:v>0.66666666666666663</c:v>
                </c:pt>
                <c:pt idx="6">
                  <c:v>0.7407407407407407</c:v>
                </c:pt>
                <c:pt idx="7">
                  <c:v>0.51851851851851849</c:v>
                </c:pt>
                <c:pt idx="8">
                  <c:v>0.7407407407407407</c:v>
                </c:pt>
                <c:pt idx="9">
                  <c:v>0.70370370370370372</c:v>
                </c:pt>
                <c:pt idx="10">
                  <c:v>0.70370370370370372</c:v>
                </c:pt>
                <c:pt idx="11">
                  <c:v>0.51851851851851849</c:v>
                </c:pt>
                <c:pt idx="12">
                  <c:v>0.29629629629629628</c:v>
                </c:pt>
                <c:pt idx="13">
                  <c:v>0.62962962962962965</c:v>
                </c:pt>
                <c:pt idx="14">
                  <c:v>0.66666666666666663</c:v>
                </c:pt>
                <c:pt idx="15">
                  <c:v>0.64444444444444438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AB3-4D77-AD2D-E0F41ED491B0}"/>
            </c:ext>
          </c:extLst>
        </c:ser>
        <c:ser>
          <c:idx val="0"/>
          <c:order val="2"/>
          <c:tx>
            <c:strRef>
              <c:f>'справка Н.Г.'!$E$14:$F$14</c:f>
              <c:strCache>
                <c:ptCount val="1"/>
                <c:pt idx="0">
                  <c:v>Высокий уровень</c:v>
                </c:pt>
              </c:strCache>
            </c:strRef>
          </c:tx>
          <c:spPr>
            <a:gradFill flip="none" rotWithShape="1"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8900000" scaled="1"/>
              <a:tileRect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Н.Г.'!$B$16:$C$31</c:f>
              <c:strCache>
                <c:ptCount val="16"/>
                <c:pt idx="0">
                  <c:v>Развитие речи</c:v>
                </c:pt>
                <c:pt idx="1">
                  <c:v>Чтение худ. 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Н.Г.'!$F$16:$F$31</c:f>
              <c:numCache>
                <c:formatCode>0%</c:formatCode>
                <c:ptCount val="16"/>
                <c:pt idx="0">
                  <c:v>0</c:v>
                </c:pt>
                <c:pt idx="1">
                  <c:v>0.18518518518518517</c:v>
                </c:pt>
                <c:pt idx="2">
                  <c:v>3.7037037037037035E-2</c:v>
                </c:pt>
                <c:pt idx="3">
                  <c:v>3.7037037037037035E-2</c:v>
                </c:pt>
                <c:pt idx="4">
                  <c:v>0.22222222222222221</c:v>
                </c:pt>
                <c:pt idx="5">
                  <c:v>0.1111111111111111</c:v>
                </c:pt>
                <c:pt idx="6">
                  <c:v>0.1111111111111111</c:v>
                </c:pt>
                <c:pt idx="7">
                  <c:v>0.37037037037037035</c:v>
                </c:pt>
                <c:pt idx="8">
                  <c:v>7.407407407407407E-2</c:v>
                </c:pt>
                <c:pt idx="9">
                  <c:v>7.407407407407407E-2</c:v>
                </c:pt>
                <c:pt idx="10">
                  <c:v>7.407407407407407E-2</c:v>
                </c:pt>
                <c:pt idx="11">
                  <c:v>0.25925925925925924</c:v>
                </c:pt>
                <c:pt idx="12">
                  <c:v>0</c:v>
                </c:pt>
                <c:pt idx="13">
                  <c:v>0</c:v>
                </c:pt>
                <c:pt idx="14">
                  <c:v>0.14814814814814814</c:v>
                </c:pt>
                <c:pt idx="15">
                  <c:v>0.11358024691358022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AB3-4D77-AD2D-E0F41ED491B0}"/>
            </c:ext>
          </c:extLst>
        </c:ser>
        <c:ser>
          <c:idx val="3"/>
          <c:order val="3"/>
          <c:tx>
            <c:strRef>
              <c:f>'справка Н.Г.'!$K$14:$L$14</c:f>
              <c:strCache>
                <c:ptCount val="1"/>
                <c:pt idx="0">
                  <c:v>качество образования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solidFill>
                <a:srgbClr val="4F81BD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'справка Н.Г.'!$B$16:$C$31</c:f>
              <c:strCache>
                <c:ptCount val="16"/>
                <c:pt idx="0">
                  <c:v>Развитие речи</c:v>
                </c:pt>
                <c:pt idx="1">
                  <c:v>Чтение худ. лит-ры</c:v>
                </c:pt>
                <c:pt idx="2">
                  <c:v>ФКЦМ</c:v>
                </c:pt>
                <c:pt idx="3">
                  <c:v>ФЭМП</c:v>
                </c:pt>
                <c:pt idx="4">
                  <c:v>Игровая деятельность</c:v>
                </c:pt>
                <c:pt idx="5">
                  <c:v>Пожарная безопасность</c:v>
                </c:pt>
                <c:pt idx="6">
                  <c:v>ОБЖ</c:v>
                </c:pt>
                <c:pt idx="7">
                  <c:v>Труд</c:v>
                </c:pt>
                <c:pt idx="8">
                  <c:v>Рисование</c:v>
                </c:pt>
                <c:pt idx="9">
                  <c:v>Аппликация</c:v>
                </c:pt>
                <c:pt idx="10">
                  <c:v>Лепка </c:v>
                </c:pt>
                <c:pt idx="11">
                  <c:v>Конструирование</c:v>
                </c:pt>
                <c:pt idx="12">
                  <c:v>Музыка</c:v>
                </c:pt>
                <c:pt idx="13">
                  <c:v>Физическая культура</c:v>
                </c:pt>
                <c:pt idx="14">
                  <c:v>Здровье</c:v>
                </c:pt>
                <c:pt idx="15">
                  <c:v>средний показатель</c:v>
                </c:pt>
              </c:strCache>
            </c:strRef>
          </c:cat>
          <c:val>
            <c:numRef>
              <c:f>'справка Н.Г.'!$L$16:$L$31</c:f>
              <c:numCache>
                <c:formatCode>0%</c:formatCode>
                <c:ptCount val="16"/>
                <c:pt idx="0">
                  <c:v>0.70370370370370372</c:v>
                </c:pt>
                <c:pt idx="1">
                  <c:v>0.81481481481481477</c:v>
                </c:pt>
                <c:pt idx="2">
                  <c:v>0.77777777777777779</c:v>
                </c:pt>
                <c:pt idx="3">
                  <c:v>0.77777777777777779</c:v>
                </c:pt>
                <c:pt idx="4">
                  <c:v>0.88888888888888884</c:v>
                </c:pt>
                <c:pt idx="5">
                  <c:v>0.77777777777777779</c:v>
                </c:pt>
                <c:pt idx="6">
                  <c:v>0.85185185185185186</c:v>
                </c:pt>
                <c:pt idx="7">
                  <c:v>0.88888888888888884</c:v>
                </c:pt>
                <c:pt idx="8">
                  <c:v>0.81481481481481477</c:v>
                </c:pt>
                <c:pt idx="9">
                  <c:v>0.77777777777777779</c:v>
                </c:pt>
                <c:pt idx="10">
                  <c:v>0.77777777777777779</c:v>
                </c:pt>
                <c:pt idx="11">
                  <c:v>0.77777777777777779</c:v>
                </c:pt>
                <c:pt idx="12">
                  <c:v>0.29629629629629628</c:v>
                </c:pt>
                <c:pt idx="13">
                  <c:v>0.62962962962962965</c:v>
                </c:pt>
                <c:pt idx="14">
                  <c:v>0.81481481481481477</c:v>
                </c:pt>
                <c:pt idx="15">
                  <c:v>0.75802469135802475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AB3-4D77-AD2D-E0F41ED49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4163456"/>
        <c:axId val="214164992"/>
        <c:axId val="0"/>
      </c:bar3DChart>
      <c:catAx>
        <c:axId val="21416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1560000"/>
          <a:lstStyle/>
          <a:p>
            <a:pPr>
              <a:defRPr sz="700"/>
            </a:pPr>
            <a:endParaRPr lang="ru-RU"/>
          </a:p>
        </c:txPr>
        <c:crossAx val="214164992"/>
        <c:crosses val="autoZero"/>
        <c:auto val="1"/>
        <c:lblAlgn val="ctr"/>
        <c:lblOffset val="100"/>
        <c:noMultiLvlLbl val="0"/>
      </c:catAx>
      <c:valAx>
        <c:axId val="214164992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noFill/>
        </c:spPr>
        <c:crossAx val="214163456"/>
        <c:crosses val="autoZero"/>
        <c:crossBetween val="between"/>
        <c:majorUnit val="0.2"/>
        <c:minorUnit val="2.0000000000000011E-2"/>
      </c:valAx>
    </c:plotArea>
    <c:legend>
      <c:legendPos val="t"/>
      <c:layout>
        <c:manualLayout>
          <c:xMode val="edge"/>
          <c:yMode val="edge"/>
          <c:x val="3.9654199475065682E-2"/>
          <c:y val="2.7777777777779223E-2"/>
          <c:w val="0.9262471566054381"/>
          <c:h val="0.12123159482283392"/>
        </c:manualLayout>
      </c:layout>
      <c:overlay val="0"/>
    </c:legend>
    <c:plotVisOnly val="1"/>
    <c:dispBlanksAs val="gap"/>
    <c:showDLblsOverMax val="0"/>
  </c:chart>
  <c:spPr>
    <a:noFill/>
    <a:scene3d>
      <a:camera prst="orthographicFront"/>
      <a:lightRig rig="threePt" dir="t"/>
    </a:scene3d>
    <a:sp3d prstMaterial="dkEdge"/>
  </c:spPr>
  <c:printSettings>
    <c:headerFooter/>
    <c:pageMargins b="0.75000000000001321" l="0.70000000000000062" r="0.70000000000000062" t="0.75000000000001321" header="0.30000000000000032" footer="0.30000000000000032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50"/>
      <c:rAngAx val="1"/>
    </c:view3D>
    <c:floor>
      <c:thickness val="0"/>
      <c:spPr>
        <a:gradFill>
          <a:gsLst>
            <a:gs pos="0">
              <a:srgbClr val="D6B19C"/>
            </a:gs>
            <a:gs pos="30000">
              <a:srgbClr val="D49E6C"/>
            </a:gs>
            <a:gs pos="70000">
              <a:srgbClr val="A65528"/>
            </a:gs>
            <a:gs pos="100000">
              <a:srgbClr val="663012"/>
            </a:gs>
          </a:gsLst>
          <a:lin ang="5400000" scaled="0"/>
        </a:gradFill>
      </c:spPr>
    </c:floor>
    <c:side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backWall>
    <c:plotArea>
      <c:layout>
        <c:manualLayout>
          <c:layoutTarget val="inner"/>
          <c:xMode val="edge"/>
          <c:yMode val="edge"/>
          <c:x val="9.7564838567335568E-2"/>
          <c:y val="0.11181102362204513"/>
          <c:w val="0.87726353218320063"/>
          <c:h val="0.67541471855420065"/>
        </c:manualLayout>
      </c:layout>
      <c:bar3DChart>
        <c:barDir val="col"/>
        <c:grouping val="percentStacked"/>
        <c:varyColors val="0"/>
        <c:ser>
          <c:idx val="2"/>
          <c:order val="0"/>
          <c:tx>
            <c:strRef>
              <c:f>'справка Н.Г.'!$S$14:$T$14</c:f>
              <c:strCache>
                <c:ptCount val="1"/>
                <c:pt idx="0">
                  <c:v>Низкий уровень</c:v>
                </c:pt>
              </c:strCache>
            </c:strRef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  <a:ln>
              <a:solidFill>
                <a:schemeClr val="accent3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Н.Г.'!$M$16:$N$16,'справка Н.Г.'!$M$18:$N$18,'справка Н.Г.'!$M$20:$N$20,'справка Н.Г.'!$M$24:$N$24,'справка Н.Г.'!$M$29:$N$29)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Н.Г.'!$T$16,'справка Н.Г.'!$T$18,'справка Н.Г.'!$T$20,'справка Н.Г.'!$T$24,'справка Н.Г.'!$T$29)</c:f>
              <c:numCache>
                <c:formatCode>0%</c:formatCode>
                <c:ptCount val="5"/>
                <c:pt idx="0">
                  <c:v>0.24074074074074073</c:v>
                </c:pt>
                <c:pt idx="1">
                  <c:v>0.22222222222222221</c:v>
                </c:pt>
                <c:pt idx="2">
                  <c:v>0.14814814814814814</c:v>
                </c:pt>
                <c:pt idx="3">
                  <c:v>0.2098765432098765</c:v>
                </c:pt>
                <c:pt idx="4">
                  <c:v>0.27777777777777779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B8-4915-8BCB-752CABA6CFB9}"/>
            </c:ext>
          </c:extLst>
        </c:ser>
        <c:ser>
          <c:idx val="1"/>
          <c:order val="1"/>
          <c:tx>
            <c:v>средний уровень</c:v>
          </c:tx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189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Н.Г.'!$M$16:$N$16,'справка Н.Г.'!$M$18:$N$18,'справка Н.Г.'!$M$20:$N$20,'справка Н.Г.'!$M$24:$N$24,'справка Н.Г.'!$M$29:$N$29)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Н.Г.'!$R$16,'справка Н.Г.'!$R$18,'справка Н.Г.'!$R$20,'справка Н.Г.'!$R$24,'справка Н.Г.'!$R$29)</c:f>
              <c:numCache>
                <c:formatCode>0%</c:formatCode>
                <c:ptCount val="5"/>
                <c:pt idx="0">
                  <c:v>0.66666666666666674</c:v>
                </c:pt>
                <c:pt idx="1">
                  <c:v>0.7407407407407407</c:v>
                </c:pt>
                <c:pt idx="2">
                  <c:v>0.64814814814814814</c:v>
                </c:pt>
                <c:pt idx="3">
                  <c:v>0.71604938271604934</c:v>
                </c:pt>
                <c:pt idx="4">
                  <c:v>0.64814814814814814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DB8-4915-8BCB-752CABA6CFB9}"/>
            </c:ext>
          </c:extLst>
        </c:ser>
        <c:ser>
          <c:idx val="0"/>
          <c:order val="2"/>
          <c:tx>
            <c:v>высокий уровень</c:v>
          </c:tx>
          <c:spPr>
            <a:gradFill flip="none" rotWithShape="1"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8900000" scaled="1"/>
              <a:tileRect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Н.Г.'!$M$16:$N$16,'справка Н.Г.'!$M$18:$N$18,'справка Н.Г.'!$M$20:$N$20,'справка Н.Г.'!$M$24:$N$24,'справка Н.Г.'!$M$29:$N$29)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Н.Г.'!$P$16,'справка Н.Г.'!$P$18,'справка Н.Г.'!$P$20,'справка Н.Г.'!$P$24,'справка Н.Г.'!$P$29)</c:f>
              <c:numCache>
                <c:formatCode>0%</c:formatCode>
                <c:ptCount val="5"/>
                <c:pt idx="0">
                  <c:v>9.2592592592592587E-2</c:v>
                </c:pt>
                <c:pt idx="1">
                  <c:v>3.7037037037037035E-2</c:v>
                </c:pt>
                <c:pt idx="2">
                  <c:v>0.20370370370370369</c:v>
                </c:pt>
                <c:pt idx="3">
                  <c:v>7.407407407407407E-2</c:v>
                </c:pt>
                <c:pt idx="4">
                  <c:v>7.407407407407407E-2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DB8-4915-8BCB-752CABA6CFB9}"/>
            </c:ext>
          </c:extLst>
        </c:ser>
        <c:ser>
          <c:idx val="3"/>
          <c:order val="3"/>
          <c:tx>
            <c:v>качество образования</c:v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solidFill>
                <a:schemeClr val="accent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('справка Н.Г.'!$M$16:$N$16,'справка Н.Г.'!$M$18:$N$18,'справка Н.Г.'!$M$20:$N$20,'справка Н.Г.'!$M$24:$N$24,'справка Н.Г.'!$M$29:$N$29)</c:f>
              <c:strCache>
                <c:ptCount val="5"/>
                <c:pt idx="0">
                  <c:v>речевое развитие</c:v>
                </c:pt>
                <c:pt idx="1">
                  <c:v>Познавательное развитие</c:v>
                </c:pt>
                <c:pt idx="2">
                  <c:v>Социально-коммуникативное развитие</c:v>
                </c:pt>
                <c:pt idx="3">
                  <c:v>Художественно-эстетическое развитие</c:v>
                </c:pt>
                <c:pt idx="4">
                  <c:v>Физическое развитие</c:v>
                </c:pt>
              </c:strCache>
            </c:strRef>
          </c:cat>
          <c:val>
            <c:numRef>
              <c:f>('справка Н.Г.'!$V$16,'справка Н.Г.'!$V$18,'справка Н.Г.'!$V$20,'справка Н.Г.'!$V$24,'справка Н.Г.'!$V$29)</c:f>
              <c:numCache>
                <c:formatCode>0%</c:formatCode>
                <c:ptCount val="5"/>
                <c:pt idx="0">
                  <c:v>0.7592592592592593</c:v>
                </c:pt>
                <c:pt idx="1">
                  <c:v>0.77777777777777779</c:v>
                </c:pt>
                <c:pt idx="2">
                  <c:v>0.85185185185185175</c:v>
                </c:pt>
                <c:pt idx="3">
                  <c:v>0.79012345679012341</c:v>
                </c:pt>
                <c:pt idx="4">
                  <c:v>0.72222222222222221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DB8-4915-8BCB-752CABA6C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4094976"/>
        <c:axId val="214096512"/>
        <c:axId val="0"/>
      </c:bar3DChart>
      <c:catAx>
        <c:axId val="214094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840000"/>
          <a:lstStyle/>
          <a:p>
            <a:pPr>
              <a:defRPr sz="700"/>
            </a:pPr>
            <a:endParaRPr lang="ru-RU"/>
          </a:p>
        </c:txPr>
        <c:crossAx val="214096512"/>
        <c:crosses val="autoZero"/>
        <c:auto val="1"/>
        <c:lblAlgn val="ctr"/>
        <c:lblOffset val="100"/>
        <c:noMultiLvlLbl val="0"/>
      </c:catAx>
      <c:valAx>
        <c:axId val="214096512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noFill/>
        </c:spPr>
        <c:crossAx val="214094976"/>
        <c:crosses val="autoZero"/>
        <c:crossBetween val="between"/>
        <c:majorUnit val="0.2"/>
        <c:minorUnit val="2.0000000000000011E-2"/>
      </c:valAx>
    </c:plotArea>
    <c:legend>
      <c:legendPos val="t"/>
      <c:layout>
        <c:manualLayout>
          <c:xMode val="edge"/>
          <c:yMode val="edge"/>
          <c:x val="3.9654199475065682E-2"/>
          <c:y val="2.7777777777779254E-2"/>
          <c:w val="0.92624715660543833"/>
          <c:h val="0.10277644262280759"/>
        </c:manualLayout>
      </c:layout>
      <c:overlay val="0"/>
    </c:legend>
    <c:plotVisOnly val="1"/>
    <c:dispBlanksAs val="gap"/>
    <c:showDLblsOverMax val="0"/>
  </c:chart>
  <c:spPr>
    <a:noFill/>
    <a:scene3d>
      <a:camera prst="orthographicFront"/>
      <a:lightRig rig="threePt" dir="t"/>
    </a:scene3d>
    <a:sp3d prstMaterial="dkEdge"/>
  </c:spPr>
  <c:printSettings>
    <c:headerFooter/>
    <c:pageMargins b="0.75000000000001343" l="0.70000000000000062" r="0.70000000000000062" t="0.75000000000001343" header="0.30000000000000032" footer="0.30000000000000032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43</xdr:row>
      <xdr:rowOff>0</xdr:rowOff>
    </xdr:from>
    <xdr:to>
      <xdr:col>41</xdr:col>
      <xdr:colOff>6802</xdr:colOff>
      <xdr:row>79</xdr:row>
      <xdr:rowOff>162605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63500</xdr:colOff>
      <xdr:row>32</xdr:row>
      <xdr:rowOff>0</xdr:rowOff>
    </xdr:from>
    <xdr:to>
      <xdr:col>12</xdr:col>
      <xdr:colOff>1143000</xdr:colOff>
      <xdr:row>45</xdr:row>
      <xdr:rowOff>285750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32</xdr:row>
      <xdr:rowOff>0</xdr:rowOff>
    </xdr:from>
    <xdr:to>
      <xdr:col>27</xdr:col>
      <xdr:colOff>342900</xdr:colOff>
      <xdr:row>46</xdr:row>
      <xdr:rowOff>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222250</xdr:colOff>
      <xdr:row>32</xdr:row>
      <xdr:rowOff>0</xdr:rowOff>
    </xdr:from>
    <xdr:to>
      <xdr:col>11</xdr:col>
      <xdr:colOff>1238250</xdr:colOff>
      <xdr:row>45</xdr:row>
      <xdr:rowOff>15874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745A1D71-28FB-43E9-89F9-B9D220D8BD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254000</xdr:colOff>
      <xdr:row>32</xdr:row>
      <xdr:rowOff>0</xdr:rowOff>
    </xdr:from>
    <xdr:to>
      <xdr:col>24</xdr:col>
      <xdr:colOff>127000</xdr:colOff>
      <xdr:row>45</xdr:row>
      <xdr:rowOff>23812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77ECCD11-DD24-4D50-A878-F806EE413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222250</xdr:colOff>
      <xdr:row>32</xdr:row>
      <xdr:rowOff>0</xdr:rowOff>
    </xdr:from>
    <xdr:to>
      <xdr:col>11</xdr:col>
      <xdr:colOff>1238250</xdr:colOff>
      <xdr:row>45</xdr:row>
      <xdr:rowOff>15874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254000</xdr:colOff>
      <xdr:row>32</xdr:row>
      <xdr:rowOff>0</xdr:rowOff>
    </xdr:from>
    <xdr:to>
      <xdr:col>24</xdr:col>
      <xdr:colOff>127000</xdr:colOff>
      <xdr:row>45</xdr:row>
      <xdr:rowOff>23812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41"/>
  <sheetViews>
    <sheetView tabSelected="1" view="pageBreakPreview" topLeftCell="A25" zoomScale="40" zoomScaleNormal="50" zoomScaleSheetLayoutView="40" workbookViewId="0">
      <selection activeCell="E21" sqref="E21"/>
    </sheetView>
  </sheetViews>
  <sheetFormatPr defaultRowHeight="12.75"/>
  <cols>
    <col min="1" max="1" width="10.28515625" style="317" customWidth="1"/>
    <col min="2" max="2" width="32.140625" customWidth="1"/>
    <col min="3" max="3" width="9.28515625" bestFit="1" customWidth="1"/>
    <col min="4" max="4" width="9.28515625" customWidth="1"/>
    <col min="6" max="7" width="11.140625" customWidth="1"/>
    <col min="8" max="8" width="9.28515625" bestFit="1" customWidth="1"/>
    <col min="9" max="10" width="10.85546875" customWidth="1"/>
    <col min="11" max="11" width="9.28515625" bestFit="1" customWidth="1"/>
    <col min="12" max="13" width="10.85546875" customWidth="1"/>
    <col min="14" max="14" width="9.28515625" bestFit="1" customWidth="1"/>
    <col min="15" max="16" width="11.140625" customWidth="1"/>
    <col min="17" max="17" width="9.28515625" bestFit="1" customWidth="1"/>
    <col min="18" max="19" width="10.28515625" customWidth="1"/>
    <col min="20" max="20" width="13" customWidth="1"/>
    <col min="21" max="22" width="10" customWidth="1"/>
    <col min="23" max="23" width="9.28515625" bestFit="1" customWidth="1"/>
    <col min="24" max="25" width="10.28515625" customWidth="1"/>
    <col min="26" max="26" width="9.28515625" bestFit="1" customWidth="1"/>
    <col min="27" max="28" width="10.5703125" customWidth="1"/>
    <col min="29" max="29" width="9.42578125" bestFit="1" customWidth="1"/>
    <col min="30" max="31" width="10" customWidth="1"/>
    <col min="32" max="32" width="9.28515625" bestFit="1" customWidth="1"/>
    <col min="33" max="34" width="10.28515625" customWidth="1"/>
    <col min="35" max="35" width="9.28515625" bestFit="1" customWidth="1"/>
    <col min="36" max="37" width="10.28515625" customWidth="1"/>
    <col min="38" max="38" width="9.28515625" bestFit="1" customWidth="1"/>
    <col min="39" max="40" width="10.28515625" customWidth="1"/>
    <col min="41" max="41" width="9.28515625" bestFit="1" customWidth="1"/>
    <col min="42" max="43" width="10" customWidth="1"/>
    <col min="44" max="44" width="9.28515625" bestFit="1" customWidth="1"/>
    <col min="45" max="46" width="9.7109375" customWidth="1"/>
    <col min="47" max="47" width="8.85546875" customWidth="1"/>
    <col min="48" max="49" width="13.7109375" customWidth="1"/>
  </cols>
  <sheetData>
    <row r="1" spans="1:50" s="18" customFormat="1" ht="24.75" customHeight="1">
      <c r="A1" s="314"/>
      <c r="B1" s="644" t="s">
        <v>219</v>
      </c>
      <c r="C1" s="644"/>
      <c r="D1" s="644"/>
      <c r="E1" s="644"/>
      <c r="F1" s="644"/>
      <c r="G1" s="644"/>
      <c r="H1" s="644"/>
      <c r="I1" s="644"/>
      <c r="J1" s="644"/>
      <c r="K1" s="644"/>
      <c r="L1" s="644"/>
      <c r="M1" s="644"/>
      <c r="N1" s="644"/>
      <c r="O1" s="644"/>
      <c r="P1" s="644"/>
      <c r="Q1" s="644"/>
      <c r="R1" s="644"/>
      <c r="S1" s="644"/>
      <c r="T1" s="644"/>
      <c r="U1" s="644"/>
      <c r="V1" s="644"/>
      <c r="W1" s="644"/>
      <c r="X1" s="644"/>
      <c r="Y1" s="644"/>
      <c r="Z1" s="644"/>
      <c r="AA1" s="644"/>
      <c r="AB1" s="644"/>
      <c r="AC1" s="644"/>
      <c r="AD1" s="644"/>
      <c r="AE1" s="644"/>
      <c r="AF1" s="644"/>
      <c r="AG1" s="644"/>
      <c r="AH1" s="611"/>
    </row>
    <row r="2" spans="1:50" s="18" customFormat="1" ht="20.25">
      <c r="A2" s="314"/>
    </row>
    <row r="3" spans="1:50" s="18" customFormat="1" ht="20.25">
      <c r="A3" s="314"/>
    </row>
    <row r="4" spans="1:50" s="18" customFormat="1" ht="20.25">
      <c r="A4" s="314"/>
    </row>
    <row r="5" spans="1:50" s="18" customFormat="1" ht="20.25">
      <c r="A5" s="635" t="s">
        <v>31</v>
      </c>
      <c r="B5" s="635"/>
      <c r="C5" s="645" t="str">
        <f>'справка Н.Г.'!D4</f>
        <v>дети 4-5 лет жизни группы №2 общеразвивающей направленности</v>
      </c>
      <c r="D5" s="646"/>
      <c r="E5" s="646"/>
      <c r="F5" s="646"/>
      <c r="G5" s="646"/>
      <c r="H5" s="646"/>
      <c r="I5" s="646"/>
      <c r="J5" s="646"/>
      <c r="K5" s="646"/>
      <c r="L5" s="646"/>
      <c r="M5" s="646"/>
      <c r="N5" s="646"/>
      <c r="O5" s="646"/>
      <c r="P5" s="646"/>
      <c r="Q5" s="646"/>
      <c r="R5" s="647"/>
      <c r="S5" s="530"/>
    </row>
    <row r="6" spans="1:50" s="18" customFormat="1" ht="20.25">
      <c r="A6" s="315" t="s">
        <v>8</v>
      </c>
      <c r="B6" s="313"/>
      <c r="C6" s="648" t="str">
        <f>'справка Н.Г.'!D9</f>
        <v>Касумова Надежда Анатольевна, Чичинская Светлана Николаевна</v>
      </c>
      <c r="D6" s="649"/>
      <c r="E6" s="649"/>
      <c r="F6" s="649"/>
      <c r="G6" s="649"/>
      <c r="H6" s="649"/>
      <c r="I6" s="649"/>
      <c r="J6" s="649"/>
      <c r="K6" s="649"/>
      <c r="L6" s="649"/>
      <c r="M6" s="649"/>
      <c r="N6" s="649"/>
      <c r="O6" s="649"/>
      <c r="P6" s="649"/>
      <c r="Q6" s="649"/>
      <c r="R6" s="650"/>
      <c r="S6" s="531"/>
    </row>
    <row r="7" spans="1:50" s="18" customFormat="1" ht="20.25">
      <c r="A7" s="315" t="s">
        <v>7</v>
      </c>
      <c r="B7" s="21" t="str">
        <f>'справка Н.Г.'!C5</f>
        <v>2022-2023</v>
      </c>
      <c r="C7" s="636"/>
      <c r="D7" s="637"/>
      <c r="E7" s="637"/>
      <c r="F7" s="637"/>
      <c r="G7" s="637"/>
      <c r="H7" s="637"/>
    </row>
    <row r="8" spans="1:50" s="18" customFormat="1" ht="20.25">
      <c r="A8" s="635"/>
      <c r="B8" s="635"/>
      <c r="C8" s="635"/>
      <c r="D8" s="635"/>
      <c r="E8" s="635"/>
      <c r="F8" s="635"/>
      <c r="G8" s="635"/>
      <c r="H8" s="635"/>
      <c r="I8" s="635"/>
      <c r="J8" s="635"/>
      <c r="K8" s="635"/>
      <c r="L8" s="635"/>
      <c r="M8" s="635"/>
      <c r="N8" s="635"/>
      <c r="O8" s="635"/>
      <c r="P8" s="635"/>
      <c r="Q8" s="635"/>
      <c r="R8" s="635"/>
      <c r="S8" s="635"/>
      <c r="T8" s="635"/>
      <c r="U8" s="635"/>
      <c r="V8" s="612"/>
    </row>
    <row r="9" spans="1:50" ht="16.5" thickBot="1">
      <c r="A9" s="316"/>
    </row>
    <row r="10" spans="1:50" s="13" customFormat="1" ht="44.25" customHeight="1" thickBot="1">
      <c r="A10" s="638"/>
      <c r="B10" s="640" t="s">
        <v>1</v>
      </c>
      <c r="C10" s="642" t="s">
        <v>60</v>
      </c>
      <c r="D10" s="634"/>
      <c r="E10" s="643"/>
      <c r="F10" s="642" t="s">
        <v>126</v>
      </c>
      <c r="G10" s="634"/>
      <c r="H10" s="643"/>
      <c r="I10" s="642" t="s">
        <v>256</v>
      </c>
      <c r="J10" s="634"/>
      <c r="K10" s="643"/>
      <c r="L10" s="642" t="s">
        <v>258</v>
      </c>
      <c r="M10" s="634"/>
      <c r="N10" s="643"/>
      <c r="O10" s="634" t="s">
        <v>128</v>
      </c>
      <c r="P10" s="634"/>
      <c r="Q10" s="634"/>
      <c r="R10" s="642" t="s">
        <v>59</v>
      </c>
      <c r="S10" s="634"/>
      <c r="T10" s="634"/>
      <c r="U10" s="642" t="s">
        <v>93</v>
      </c>
      <c r="V10" s="634"/>
      <c r="W10" s="643"/>
      <c r="X10" s="634" t="s">
        <v>25</v>
      </c>
      <c r="Y10" s="634"/>
      <c r="Z10" s="634"/>
      <c r="AA10" s="642" t="s">
        <v>65</v>
      </c>
      <c r="AB10" s="634"/>
      <c r="AC10" s="643"/>
      <c r="AD10" s="642" t="s">
        <v>127</v>
      </c>
      <c r="AE10" s="634"/>
      <c r="AF10" s="643"/>
      <c r="AG10" s="634" t="s">
        <v>61</v>
      </c>
      <c r="AH10" s="634"/>
      <c r="AI10" s="634"/>
      <c r="AJ10" s="642" t="s">
        <v>66</v>
      </c>
      <c r="AK10" s="634"/>
      <c r="AL10" s="643"/>
      <c r="AM10" s="634" t="s">
        <v>130</v>
      </c>
      <c r="AN10" s="634"/>
      <c r="AO10" s="634"/>
      <c r="AP10" s="642" t="s">
        <v>27</v>
      </c>
      <c r="AQ10" s="634"/>
      <c r="AR10" s="643"/>
      <c r="AS10" s="634" t="s">
        <v>62</v>
      </c>
      <c r="AT10" s="634"/>
      <c r="AU10" s="634"/>
      <c r="AV10" s="642" t="s">
        <v>63</v>
      </c>
      <c r="AW10" s="634"/>
      <c r="AX10" s="634"/>
    </row>
    <row r="11" spans="1:50" s="13" customFormat="1" ht="37.5" customHeight="1" thickBot="1">
      <c r="A11" s="639"/>
      <c r="B11" s="641"/>
      <c r="C11" s="14" t="s">
        <v>39</v>
      </c>
      <c r="D11" s="15" t="s">
        <v>196</v>
      </c>
      <c r="E11" s="15" t="s">
        <v>40</v>
      </c>
      <c r="F11" s="14" t="s">
        <v>39</v>
      </c>
      <c r="G11" s="15" t="s">
        <v>196</v>
      </c>
      <c r="H11" s="15" t="s">
        <v>40</v>
      </c>
      <c r="I11" s="14" t="s">
        <v>39</v>
      </c>
      <c r="J11" s="15" t="s">
        <v>196</v>
      </c>
      <c r="K11" s="15" t="s">
        <v>40</v>
      </c>
      <c r="L11" s="14" t="s">
        <v>39</v>
      </c>
      <c r="M11" s="15" t="s">
        <v>196</v>
      </c>
      <c r="N11" s="15" t="s">
        <v>40</v>
      </c>
      <c r="O11" s="14" t="s">
        <v>39</v>
      </c>
      <c r="P11" s="15" t="s">
        <v>196</v>
      </c>
      <c r="Q11" s="15" t="s">
        <v>40</v>
      </c>
      <c r="R11" s="14" t="s">
        <v>39</v>
      </c>
      <c r="S11" s="15" t="s">
        <v>196</v>
      </c>
      <c r="T11" s="15" t="s">
        <v>40</v>
      </c>
      <c r="U11" s="14" t="s">
        <v>39</v>
      </c>
      <c r="V11" s="15" t="s">
        <v>196</v>
      </c>
      <c r="W11" s="15" t="s">
        <v>40</v>
      </c>
      <c r="X11" s="14" t="s">
        <v>39</v>
      </c>
      <c r="Y11" s="15" t="s">
        <v>196</v>
      </c>
      <c r="Z11" s="15" t="s">
        <v>40</v>
      </c>
      <c r="AA11" s="14" t="s">
        <v>39</v>
      </c>
      <c r="AB11" s="15" t="s">
        <v>196</v>
      </c>
      <c r="AC11" s="15" t="s">
        <v>40</v>
      </c>
      <c r="AD11" s="14" t="s">
        <v>39</v>
      </c>
      <c r="AE11" s="15" t="s">
        <v>196</v>
      </c>
      <c r="AF11" s="15" t="s">
        <v>40</v>
      </c>
      <c r="AG11" s="14" t="s">
        <v>39</v>
      </c>
      <c r="AH11" s="15" t="s">
        <v>196</v>
      </c>
      <c r="AI11" s="15" t="s">
        <v>40</v>
      </c>
      <c r="AJ11" s="14" t="s">
        <v>39</v>
      </c>
      <c r="AK11" s="15" t="s">
        <v>196</v>
      </c>
      <c r="AL11" s="15" t="s">
        <v>40</v>
      </c>
      <c r="AM11" s="14" t="s">
        <v>39</v>
      </c>
      <c r="AN11" s="15" t="s">
        <v>196</v>
      </c>
      <c r="AO11" s="15" t="s">
        <v>40</v>
      </c>
      <c r="AP11" s="14" t="s">
        <v>39</v>
      </c>
      <c r="AQ11" s="15" t="s">
        <v>196</v>
      </c>
      <c r="AR11" s="15" t="s">
        <v>40</v>
      </c>
      <c r="AS11" s="14" t="s">
        <v>39</v>
      </c>
      <c r="AT11" s="15" t="s">
        <v>196</v>
      </c>
      <c r="AU11" s="631" t="s">
        <v>40</v>
      </c>
      <c r="AV11" s="14" t="s">
        <v>39</v>
      </c>
      <c r="AW11" s="15" t="s">
        <v>196</v>
      </c>
      <c r="AX11" s="631" t="s">
        <v>40</v>
      </c>
    </row>
    <row r="12" spans="1:50" s="13" customFormat="1" ht="23.25" customHeight="1">
      <c r="A12" s="396">
        <v>1</v>
      </c>
      <c r="B12" s="615" t="str">
        <f>реч.разв.!B17</f>
        <v>А. Мухаммадазиз</v>
      </c>
      <c r="C12" s="630">
        <f>IF(реч.разв.!P17="высокий",3,IF(реч.разв.!P17= "средний",2,IF(реч.разв.!P17= "низкий",1)))</f>
        <v>1</v>
      </c>
      <c r="D12" s="627">
        <f>IF(реч.разв.!R17="высокий",3,IF(реч.разв.!R17= "средний",2,IF(реч.разв.!R17= "низкий",1)))</f>
        <v>1</v>
      </c>
      <c r="E12" s="623">
        <f>IF(реч.разв.!T17="высокий",3,IF(реч.разв.!T17= "средний",2,IF(реч.разв.!T17= "низкий",1)))</f>
        <v>2</v>
      </c>
      <c r="F12" s="624">
        <f>IF(реч.разв.!AE17="высокий",3,IF(реч.разв.!AE17= "средний",2,IF(реч.разв.!AE17= "низкий",1)))</f>
        <v>1</v>
      </c>
      <c r="G12" s="627">
        <f>IF(реч.разв.!AG17="высокий",3,IF(реч.разв.!AG17= "средний",2,IF(реч.разв.!AG17= "низкий",1)))</f>
        <v>1</v>
      </c>
      <c r="H12" s="622">
        <f>IF(реч.разв.!AI17="высокий",3,IF(реч.разв.!AI17= "средний",2,IF(реч.разв.!AI17= "низкий",1)))</f>
        <v>2</v>
      </c>
      <c r="I12" s="625">
        <f>IF(ФЭМП!Y17="высокий",3,IF(ФЭМП!Y17= "средний",2,IF(ФЭМП!Y17= "низкий",1)))</f>
        <v>1</v>
      </c>
      <c r="J12" s="627">
        <f>IF(ФЭМП!AA17="высокий",3,IF(ФЭМП!AA17= "средний",2,IF(ФЭМП!AA17= "низкий",1)))</f>
        <v>1</v>
      </c>
      <c r="K12" s="623">
        <f>IF(ФЭМП!AC17="высокий",3,IF(ФЭМП!AC17= "средний",2,IF(ФЭМП!AC17= "низкий",1)))</f>
        <v>2</v>
      </c>
      <c r="L12" s="625">
        <f>IF(ФКЦМ!P14="высокий",3,IF(ФКЦМ!P14= "средний",2,IF(ФКЦМ!P14= "низкий",1)))</f>
        <v>1</v>
      </c>
      <c r="M12" s="627">
        <f>IF(ФКЦМ!R14="высокий",3,IF(ФКЦМ!R14= "средний",2,IF(ФКЦМ!R14= "низкий",1)))</f>
        <v>1</v>
      </c>
      <c r="N12" s="622">
        <f>IF(ФКЦМ!T14="высокий",3,IF(ФКЦМ!T14= "средний",2,IF(ФКЦМ!T14= "низкий",1)))</f>
        <v>2</v>
      </c>
      <c r="O12" s="625">
        <f>IF(конструир.!M14="высокий",3,IF(конструир.!M14= "средний",2,IF(конструир.!M14= "низкий",1)))</f>
        <v>1</v>
      </c>
      <c r="P12" s="627">
        <f>IF(конструир.!O14="высокий",3,IF(конструир.!O14= "средний",2,IF(конструир.!O14= "низкий",1)))</f>
        <v>1</v>
      </c>
      <c r="Q12" s="623">
        <f>IF(конструир.!Q14="высокий",3,IF(конструир.!Q14= "средний",2,IF(конструир.!Q14= "низкий",1)))</f>
        <v>2</v>
      </c>
      <c r="R12" s="626">
        <f>IF(игра!AB14="высокий",3,IF(игра!AB14= "средний",2,IF(игра!AB14= "низкий",1)))</f>
        <v>1</v>
      </c>
      <c r="S12" s="627">
        <f>IF(игра!AD14="высокий",3,IF(игра!AD14= "средний",2,IF(игра!AD14= "низкий",1)))</f>
        <v>1</v>
      </c>
      <c r="T12" s="622">
        <f>IF(игра!AF14="высокий",3,IF(игра!AF14= "средний",2,IF(игра!AF14= "низкий",1)))</f>
        <v>2</v>
      </c>
      <c r="U12" s="625">
        <f>IF('ОБЖ,ТРУД'!V16="высокий",3,IF('ОБЖ,ТРУД'!V16= "средний",2,IF('ОБЖ,ТРУД'!V16= "низкий",1)))</f>
        <v>1</v>
      </c>
      <c r="V12" s="627">
        <f>IF('ОБЖ,ТРУД'!X16="высокий",3,IF('ОБЖ,ТРУД'!X16= "средний",2,IF('ОБЖ,ТРУД'!X16= "низкий",1)))</f>
        <v>1</v>
      </c>
      <c r="W12" s="623">
        <f>IF('ОБЖ,ТРУД'!Z16="высокий",3,IF('ОБЖ,ТРУД'!Z16= "средний",2,IF('ОБЖ,ТРУД'!Z16= "низкий",1)))</f>
        <v>2</v>
      </c>
      <c r="X12" s="626">
        <f>IF(ПБ!AK13="высокий",3,IF(ПБ!AK13= "средний",2,IF(ПБ!AK13= "низкий",1)))</f>
        <v>1</v>
      </c>
      <c r="Y12" s="627">
        <f>IF(ПБ!AM13="высокий",3,IF(ПБ!AM13= "средний",2,IF(ПБ!AM13= "низкий",1)))</f>
        <v>1</v>
      </c>
      <c r="Z12" s="622">
        <f>IF(ПБ!AO13="высокий",3,IF(ПБ!AO13= "средний",2,IF(ПБ!AO13= "низкий",1)))</f>
        <v>2</v>
      </c>
      <c r="AA12" s="625">
        <f>IF('ОБЖ,ТРУД'!AK16="высокий",3,IF('ОБЖ,ТРУД'!AK16= "средний",2,IF('ОБЖ,ТРУД'!AK16= "низкий",1)))</f>
        <v>1</v>
      </c>
      <c r="AB12" s="627">
        <f>IF('ОБЖ,ТРУД'!AM16="высокий",3,IF('ОБЖ,ТРУД'!AM16= "средний",2,IF('ОБЖ,ТРУД'!AM16= "низкий",1)))</f>
        <v>1</v>
      </c>
      <c r="AC12" s="623">
        <f>IF('ОБЖ,ТРУД'!AO16="высокий",3,IF('ОБЖ,ТРУД'!AO16= "средний",2,IF('ОБЖ,ТРУД'!AO16= "низкий",1)))</f>
        <v>2</v>
      </c>
      <c r="AD12" s="625">
        <f>IF(ИЗО!M14="высокий",3,IF(ИЗО!M14= "средний",2,IF(ИЗО!M14= "низкий",1)))</f>
        <v>1</v>
      </c>
      <c r="AE12" s="627">
        <f>IF(ИЗО!O14="высокий",3,IF(ИЗО!O14= "средний",2,IF(ИЗО!O14= "низкий",1)))</f>
        <v>1</v>
      </c>
      <c r="AF12" s="623">
        <f>IF(ИЗО!Q14="высокий",3,IF(ИЗО!Q14= "средний",2,IF(ИЗО!Q14= "низкий",1)))</f>
        <v>2</v>
      </c>
      <c r="AG12" s="626">
        <f>IF(ИЗО!V14="высокий",3,IF(ИЗО!V14= "средний",2,IF(ИЗО!V14= "низкий",1)))</f>
        <v>1</v>
      </c>
      <c r="AH12" s="627">
        <f>IF(ИЗО!X14="высокий",3,IF(ИЗО!X14= "средний",2,IF(ИЗО!X14= "низкий",1)))</f>
        <v>1</v>
      </c>
      <c r="AI12" s="622">
        <f>IF(ИЗО!Z14="высокий",3,IF(ИЗО!Z14= "средний",2,IF(ИЗО!Z14= "низкий",1)))</f>
        <v>2</v>
      </c>
      <c r="AJ12" s="625">
        <f>IF(ИЗО!AK14="высокий",3,IF(ИЗО!AK14= "средний",2,IF(ИЗО!AK14= "низкий",1)))</f>
        <v>1</v>
      </c>
      <c r="AK12" s="627">
        <f>IF(ИЗО!AM14="высокий",3,IF(ИЗО!AM14= "средний",2,IF(ИЗО!AM14= "низкий",1)))</f>
        <v>1</v>
      </c>
      <c r="AL12" s="623">
        <f>IF(ИЗО!AO14="высокий",3,IF(ИЗО!AO14= "средний",2,IF(ИЗО!AO14= "низкий",1)))</f>
        <v>2</v>
      </c>
      <c r="AM12" s="626">
        <f>IF('ФИЗО,ЗОЖ'!AB15="высокий",3,IF('ФИЗО,ЗОЖ'!AB15= "средний",2,IF('ФИЗО,ЗОЖ'!AB15= "низкий",1)))</f>
        <v>1</v>
      </c>
      <c r="AN12" s="627">
        <f>IF('ФИЗО,ЗОЖ'!AD15="высокий",3,IF('ФИЗО,ЗОЖ'!AD15= "средний",2,IF('ФИЗО,ЗОЖ'!AD15= "низкий",1)))</f>
        <v>1</v>
      </c>
      <c r="AO12" s="622">
        <f>IF('ФИЗО,ЗОЖ'!AF15="высокий",3,IF('ФИЗО,ЗОЖ'!AF15= "средний",2,IF('ФИЗО,ЗОЖ'!AF15= "низкий",1)))</f>
        <v>2</v>
      </c>
      <c r="AP12" s="625">
        <f>IF(музыка!V13="высокий",3,IF(музыка!V13= "средний",2,IF(музыка!V13= "низкий",1)))</f>
        <v>1</v>
      </c>
      <c r="AQ12" s="627">
        <f>IF(музыка!X13="высокий",3,IF(музыка!X13= "средний",2,IF(музыка!X13= "низкий",1)))</f>
        <v>2</v>
      </c>
      <c r="AR12" s="623">
        <f>IF(музыка!Z13="высокий",3,IF(музыка!Z13= "средний",2,IF(музыка!Z13= "низкий",1)))</f>
        <v>2</v>
      </c>
      <c r="AS12" s="626">
        <f>IF('ФИЗО,ЗОЖ'!P15="высокий",3,IF('ФИЗО,ЗОЖ'!P15= "средний",2,IF('ФИЗО,ЗОЖ'!P15= "низкий",1)))</f>
        <v>1</v>
      </c>
      <c r="AT12" s="627">
        <f>IF('ФИЗО,ЗОЖ'!R15="высокий",3,IF('ФИЗО,ЗОЖ'!R15= "средний",2,IF('ФИЗО,ЗОЖ'!R15= "низкий",1)))</f>
        <v>1</v>
      </c>
      <c r="AU12" s="622">
        <f>IF('ФИЗО,ЗОЖ'!T15="высокий",3,IF('ФИЗО,ЗОЖ'!T15= "средний",2,IF('ФИЗО,ЗОЖ'!T15= "низкий",1)))</f>
        <v>2</v>
      </c>
      <c r="AV12" s="628">
        <f>AVERAGE(C12,F12,I12,L12,O12,R12,U12,X12,AA12,AD12,AG12,AJ12,AM12,AP12,AS12)</f>
        <v>1</v>
      </c>
      <c r="AW12" s="628">
        <f>AVERAGE(D12,G12,J12,M12,P12,S12,V12,Y12,AB12,AE12,AH12,AK12,AN12,AQ12,AT12)</f>
        <v>1.0666666666666667</v>
      </c>
      <c r="AX12" s="629">
        <f>AVERAGE(E12,H12,K12,N12,Q12,T12,W12,Z12,AC12,AF12,AI12,AL12,AO12,AR12,AU12)</f>
        <v>2</v>
      </c>
    </row>
    <row r="13" spans="1:50" s="13" customFormat="1" ht="23.25" customHeight="1">
      <c r="A13" s="396">
        <v>2</v>
      </c>
      <c r="B13" s="616" t="str">
        <f>реч.разв.!B18</f>
        <v xml:space="preserve">Б. Ильнур </v>
      </c>
      <c r="C13" s="630">
        <f>IF(реч.разв.!P18="высокий",3,IF(реч.разв.!P18= "средний",2,IF(реч.разв.!P18= "низкий",1)))</f>
        <v>1</v>
      </c>
      <c r="D13" s="627">
        <f>IF(реч.разв.!R18="высокий",3,IF(реч.разв.!R18= "средний",2,IF(реч.разв.!R18= "низкий",1)))</f>
        <v>2</v>
      </c>
      <c r="E13" s="623">
        <f>IF(реч.разв.!T18="высокий",3,IF(реч.разв.!T18= "средний",2,IF(реч.разв.!T18= "низкий",1)))</f>
        <v>3</v>
      </c>
      <c r="F13" s="624">
        <f>IF(реч.разв.!AE18="высокий",3,IF(реч.разв.!AE18= "средний",2,IF(реч.разв.!AE18= "низкий",1)))</f>
        <v>2</v>
      </c>
      <c r="G13" s="627">
        <f>IF(реч.разв.!AG18="высокий",3,IF(реч.разв.!AG18= "средний",2,IF(реч.разв.!AG18= "низкий",1)))</f>
        <v>2</v>
      </c>
      <c r="H13" s="622">
        <f>IF(реч.разв.!AI18="высокий",3,IF(реч.разв.!AI18= "средний",2,IF(реч.разв.!AI18= "низкий",1)))</f>
        <v>3</v>
      </c>
      <c r="I13" s="625">
        <f>IF(ФЭМП!Y18="высокий",3,IF(ФЭМП!Y18= "средний",2,IF(ФЭМП!Y18= "низкий",1)))</f>
        <v>2</v>
      </c>
      <c r="J13" s="627">
        <f>IF(ФЭМП!AA18="высокий",3,IF(ФЭМП!AA18= "средний",2,IF(ФЭМП!AA18= "низкий",1)))</f>
        <v>2</v>
      </c>
      <c r="K13" s="623">
        <f>IF(ФЭМП!AC18="высокий",3,IF(ФЭМП!AC18= "средний",2,IF(ФЭМП!AC18= "низкий",1)))</f>
        <v>3</v>
      </c>
      <c r="L13" s="625">
        <f>IF(ФКЦМ!P15="высокий",3,IF(ФКЦМ!P15= "средний",2,IF(ФКЦМ!P15= "низкий",1)))</f>
        <v>2</v>
      </c>
      <c r="M13" s="627">
        <f>IF(ФКЦМ!R15="высокий",3,IF(ФКЦМ!R15= "средний",2,IF(ФКЦМ!R15= "низкий",1)))</f>
        <v>2</v>
      </c>
      <c r="N13" s="622">
        <f>IF(ФКЦМ!T15="высокий",3,IF(ФКЦМ!T15= "средний",2,IF(ФКЦМ!T15= "низкий",1)))</f>
        <v>3</v>
      </c>
      <c r="O13" s="625">
        <f>IF(конструир.!M15="высокий",3,IF(конструир.!M15= "средний",2,IF(конструир.!M15= "низкий",1)))</f>
        <v>2</v>
      </c>
      <c r="P13" s="627">
        <f>IF(конструир.!O15="высокий",3,IF(конструир.!O15= "средний",2,IF(конструир.!O15= "низкий",1)))</f>
        <v>2</v>
      </c>
      <c r="Q13" s="623">
        <f>IF(конструир.!Q15="высокий",3,IF(конструир.!Q15= "средний",2,IF(конструир.!Q15= "низкий",1)))</f>
        <v>3</v>
      </c>
      <c r="R13" s="626">
        <f>IF(игра!AB15="высокий",3,IF(игра!AB15= "средний",2,IF(игра!AB15= "низкий",1)))</f>
        <v>2</v>
      </c>
      <c r="S13" s="627">
        <f>IF(игра!AD15="высокий",3,IF(игра!AD15= "средний",2,IF(игра!AD15= "низкий",1)))</f>
        <v>2</v>
      </c>
      <c r="T13" s="622">
        <f>IF(игра!AF15="высокий",3,IF(игра!AF15= "средний",2,IF(игра!AF15= "низкий",1)))</f>
        <v>3</v>
      </c>
      <c r="U13" s="625">
        <f>IF('ОБЖ,ТРУД'!V17="высокий",3,IF('ОБЖ,ТРУД'!V17= "средний",2,IF('ОБЖ,ТРУД'!V17= "низкий",1)))</f>
        <v>2</v>
      </c>
      <c r="V13" s="627">
        <f>IF('ОБЖ,ТРУД'!X17="высокий",3,IF('ОБЖ,ТРУД'!X17= "средний",2,IF('ОБЖ,ТРУД'!X17= "низкий",1)))</f>
        <v>2</v>
      </c>
      <c r="W13" s="623">
        <f>IF('ОБЖ,ТРУД'!Z17="высокий",3,IF('ОБЖ,ТРУД'!Z17= "средний",2,IF('ОБЖ,ТРУД'!Z17= "низкий",1)))</f>
        <v>3</v>
      </c>
      <c r="X13" s="626">
        <f>IF(ПБ!AK14="высокий",3,IF(ПБ!AK14= "средний",2,IF(ПБ!AK14= "низкий",1)))</f>
        <v>2</v>
      </c>
      <c r="Y13" s="627">
        <f>IF(ПБ!AM14="высокий",3,IF(ПБ!AM14= "средний",2,IF(ПБ!AM14= "низкий",1)))</f>
        <v>2</v>
      </c>
      <c r="Z13" s="622">
        <f>IF(ПБ!AO14="высокий",3,IF(ПБ!AO14= "средний",2,IF(ПБ!AO14= "низкий",1)))</f>
        <v>3</v>
      </c>
      <c r="AA13" s="625">
        <f>IF('ОБЖ,ТРУД'!AK17="высокий",3,IF('ОБЖ,ТРУД'!AK17= "средний",2,IF('ОБЖ,ТРУД'!AK17= "низкий",1)))</f>
        <v>2</v>
      </c>
      <c r="AB13" s="627">
        <f>IF('ОБЖ,ТРУД'!AM17="высокий",3,IF('ОБЖ,ТРУД'!AM17= "средний",2,IF('ОБЖ,ТРУД'!AM17= "низкий",1)))</f>
        <v>2</v>
      </c>
      <c r="AC13" s="623">
        <f>IF('ОБЖ,ТРУД'!AO17="высокий",3,IF('ОБЖ,ТРУД'!AO17= "средний",2,IF('ОБЖ,ТРУД'!AO17= "низкий",1)))</f>
        <v>3</v>
      </c>
      <c r="AD13" s="625">
        <f>IF(ИЗО!M15="высокий",3,IF(ИЗО!M15= "средний",2,IF(ИЗО!M15= "низкий",1)))</f>
        <v>2</v>
      </c>
      <c r="AE13" s="627">
        <f>IF(ИЗО!O15="высокий",3,IF(ИЗО!O15= "средний",2,IF(ИЗО!O15= "низкий",1)))</f>
        <v>2</v>
      </c>
      <c r="AF13" s="623">
        <f>IF(ИЗО!Q15="высокий",3,IF(ИЗО!Q15= "средний",2,IF(ИЗО!Q15= "низкий",1)))</f>
        <v>3</v>
      </c>
      <c r="AG13" s="626">
        <f>IF(ИЗО!V15="высокий",3,IF(ИЗО!V15= "средний",2,IF(ИЗО!V15= "низкий",1)))</f>
        <v>2</v>
      </c>
      <c r="AH13" s="627">
        <f>IF(ИЗО!X15="высокий",3,IF(ИЗО!X15= "средний",2,IF(ИЗО!X15= "низкий",1)))</f>
        <v>2</v>
      </c>
      <c r="AI13" s="622">
        <f>IF(ИЗО!Z15="высокий",3,IF(ИЗО!Z15= "средний",2,IF(ИЗО!Z15= "низкий",1)))</f>
        <v>3</v>
      </c>
      <c r="AJ13" s="625">
        <f>IF(ИЗО!AK15="высокий",3,IF(ИЗО!AK15= "средний",2,IF(ИЗО!AK15= "низкий",1)))</f>
        <v>2</v>
      </c>
      <c r="AK13" s="627">
        <f>IF(ИЗО!AM15="высокий",3,IF(ИЗО!AM15= "средний",2,IF(ИЗО!AM15= "низкий",1)))</f>
        <v>2</v>
      </c>
      <c r="AL13" s="623">
        <f>IF(ИЗО!AO15="высокий",3,IF(ИЗО!AO15= "средний",2,IF(ИЗО!AO15= "низкий",1)))</f>
        <v>3</v>
      </c>
      <c r="AM13" s="626">
        <f>IF('ФИЗО,ЗОЖ'!AB16="высокий",3,IF('ФИЗО,ЗОЖ'!AB16= "средний",2,IF('ФИЗО,ЗОЖ'!AB16= "низкий",1)))</f>
        <v>2</v>
      </c>
      <c r="AN13" s="627">
        <f>IF('ФИЗО,ЗОЖ'!AD16="высокий",3,IF('ФИЗО,ЗОЖ'!AD16= "средний",2,IF('ФИЗО,ЗОЖ'!AD16= "низкий",1)))</f>
        <v>2</v>
      </c>
      <c r="AO13" s="622">
        <f>IF('ФИЗО,ЗОЖ'!AF16="высокий",3,IF('ФИЗО,ЗОЖ'!AF16= "средний",2,IF('ФИЗО,ЗОЖ'!AF16= "низкий",1)))</f>
        <v>3</v>
      </c>
      <c r="AP13" s="625">
        <f>IF(музыка!V14="высокий",3,IF(музыка!V14= "средний",2,IF(музыка!V14= "низкий",1)))</f>
        <v>1</v>
      </c>
      <c r="AQ13" s="627">
        <f>IF(музыка!X14="высокий",3,IF(музыка!X14= "средний",2,IF(музыка!X14= "низкий",1)))</f>
        <v>2</v>
      </c>
      <c r="AR13" s="623">
        <f>IF(музыка!Z14="высокий",3,IF(музыка!Z14= "средний",2,IF(музыка!Z14= "низкий",1)))</f>
        <v>2</v>
      </c>
      <c r="AS13" s="626">
        <f>IF('ФИЗО,ЗОЖ'!P16="высокий",3,IF('ФИЗО,ЗОЖ'!P16= "средний",2,IF('ФИЗО,ЗОЖ'!P16= "низкий",1)))</f>
        <v>1</v>
      </c>
      <c r="AT13" s="627">
        <f>IF('ФИЗО,ЗОЖ'!R16="высокий",3,IF('ФИЗО,ЗОЖ'!R16= "средний",2,IF('ФИЗО,ЗОЖ'!R16= "низкий",1)))</f>
        <v>2</v>
      </c>
      <c r="AU13" s="622">
        <f>IF('ФИЗО,ЗОЖ'!T16="высокий",3,IF('ФИЗО,ЗОЖ'!T16= "средний",2,IF('ФИЗО,ЗОЖ'!T16= "низкий",1)))</f>
        <v>2</v>
      </c>
      <c r="AV13" s="462">
        <f>AVERAGE(C13,F13,I13,L13,O13,R13,U13,X13,AA13,AD13,AG13,AJ13,AM13,AP13,AS13)</f>
        <v>1.8</v>
      </c>
      <c r="AW13" s="628">
        <f t="shared" ref="AW13:AW38" si="0">AVERAGE(D13,G13,J13,M13,P13,S13,V13,Y13,AB13,AE13,AH13,AK13,AN13,AQ13,AT13)</f>
        <v>2</v>
      </c>
      <c r="AX13" s="463">
        <f>AVERAGE(E13,H13,K13,N13,Q13,T13,W13,Z13,AC13,AF13,AI13,AL13,AO13,AR13,AU13)</f>
        <v>2.8666666666666667</v>
      </c>
    </row>
    <row r="14" spans="1:50" s="13" customFormat="1" ht="23.25" customHeight="1">
      <c r="A14" s="396">
        <v>3</v>
      </c>
      <c r="B14" s="616" t="str">
        <f>реч.разв.!B19</f>
        <v>Б. Виталина</v>
      </c>
      <c r="C14" s="630">
        <f>IF(реч.разв.!P19="высокий",3,IF(реч.разв.!P19= "средний",2,IF(реч.разв.!P19= "низкий",1)))</f>
        <v>2</v>
      </c>
      <c r="D14" s="627">
        <f>IF(реч.разв.!R19="высокий",3,IF(реч.разв.!R19= "средний",2,IF(реч.разв.!R19= "низкий",1)))</f>
        <v>2</v>
      </c>
      <c r="E14" s="623">
        <f>IF(реч.разв.!T19="высокий",3,IF(реч.разв.!T19= "средний",2,IF(реч.разв.!T19= "низкий",1)))</f>
        <v>3</v>
      </c>
      <c r="F14" s="624">
        <f>IF(реч.разв.!AE19="высокий",3,IF(реч.разв.!AE19= "средний",2,IF(реч.разв.!AE19= "низкий",1)))</f>
        <v>2</v>
      </c>
      <c r="G14" s="627">
        <f>IF(реч.разв.!AG19="высокий",3,IF(реч.разв.!AG19= "средний",2,IF(реч.разв.!AG19= "низкий",1)))</f>
        <v>2</v>
      </c>
      <c r="H14" s="622">
        <f>IF(реч.разв.!AI19="высокий",3,IF(реч.разв.!AI19= "средний",2,IF(реч.разв.!AI19= "низкий",1)))</f>
        <v>3</v>
      </c>
      <c r="I14" s="625">
        <f>IF(ФЭМП!Y19="высокий",3,IF(ФЭМП!Y19= "средний",2,IF(ФЭМП!Y19= "низкий",1)))</f>
        <v>2</v>
      </c>
      <c r="J14" s="627">
        <f>IF(ФЭМП!AA19="высокий",3,IF(ФЭМП!AA19= "средний",2,IF(ФЭМП!AA19= "низкий",1)))</f>
        <v>2</v>
      </c>
      <c r="K14" s="623">
        <f>IF(ФЭМП!AC19="высокий",3,IF(ФЭМП!AC19= "средний",2,IF(ФЭМП!AC19= "низкий",1)))</f>
        <v>3</v>
      </c>
      <c r="L14" s="625">
        <f>IF(ФКЦМ!P16="высокий",3,IF(ФКЦМ!P16= "средний",2,IF(ФКЦМ!P16= "низкий",1)))</f>
        <v>2</v>
      </c>
      <c r="M14" s="627">
        <f>IF(ФКЦМ!R16="высокий",3,IF(ФКЦМ!R16= "средний",2,IF(ФКЦМ!R16= "низкий",1)))</f>
        <v>2</v>
      </c>
      <c r="N14" s="622">
        <f>IF(ФКЦМ!T16="высокий",3,IF(ФКЦМ!T16= "средний",2,IF(ФКЦМ!T16= "низкий",1)))</f>
        <v>3</v>
      </c>
      <c r="O14" s="625">
        <f>IF(конструир.!M16="высокий",3,IF(конструир.!M16= "средний",2,IF(конструир.!M16= "низкий",1)))</f>
        <v>3</v>
      </c>
      <c r="P14" s="627">
        <f>IF(конструир.!O16="высокий",3,IF(конструир.!O16= "средний",2,IF(конструир.!O16= "низкий",1)))</f>
        <v>3</v>
      </c>
      <c r="Q14" s="623">
        <f>IF(конструир.!Q16="высокий",3,IF(конструир.!Q16= "средний",2,IF(конструир.!Q16= "низкий",1)))</f>
        <v>3</v>
      </c>
      <c r="R14" s="626">
        <f>IF(игра!AB16="высокий",3,IF(игра!AB16= "средний",2,IF(игра!AB16= "низкий",1)))</f>
        <v>3</v>
      </c>
      <c r="S14" s="627">
        <f>IF(игра!AD16="высокий",3,IF(игра!AD16= "средний",2,IF(игра!AD16= "низкий",1)))</f>
        <v>3</v>
      </c>
      <c r="T14" s="622">
        <f>IF(игра!AF16="высокий",3,IF(игра!AF16= "средний",2,IF(игра!AF16= "низкий",1)))</f>
        <v>3</v>
      </c>
      <c r="U14" s="625">
        <f>IF('ОБЖ,ТРУД'!V18="высокий",3,IF('ОБЖ,ТРУД'!V18= "средний",2,IF('ОБЖ,ТРУД'!V18= "низкий",1)))</f>
        <v>2</v>
      </c>
      <c r="V14" s="627">
        <f>IF('ОБЖ,ТРУД'!X18="высокий",3,IF('ОБЖ,ТРУД'!X18= "средний",2,IF('ОБЖ,ТРУД'!X18= "низкий",1)))</f>
        <v>2</v>
      </c>
      <c r="W14" s="623">
        <f>IF('ОБЖ,ТРУД'!Z18="высокий",3,IF('ОБЖ,ТРУД'!Z18= "средний",2,IF('ОБЖ,ТРУД'!Z18= "низкий",1)))</f>
        <v>3</v>
      </c>
      <c r="X14" s="626">
        <f>IF(ПБ!AK15="высокий",3,IF(ПБ!AK15= "средний",2,IF(ПБ!AK15= "низкий",1)))</f>
        <v>2</v>
      </c>
      <c r="Y14" s="627">
        <f>IF(ПБ!AM15="высокий",3,IF(ПБ!AM15= "средний",2,IF(ПБ!AM15= "низкий",1)))</f>
        <v>2</v>
      </c>
      <c r="Z14" s="622">
        <f>IF(ПБ!AO15="высокий",3,IF(ПБ!AO15= "средний",2,IF(ПБ!AO15= "низкий",1)))</f>
        <v>3</v>
      </c>
      <c r="AA14" s="625">
        <f>IF('ОБЖ,ТРУД'!AK18="высокий",3,IF('ОБЖ,ТРУД'!AK18= "средний",2,IF('ОБЖ,ТРУД'!AK18= "низкий",1)))</f>
        <v>3</v>
      </c>
      <c r="AB14" s="627">
        <f>IF('ОБЖ,ТРУД'!AM18="высокий",3,IF('ОБЖ,ТРУД'!AM18= "средний",2,IF('ОБЖ,ТРУД'!AM18= "низкий",1)))</f>
        <v>3</v>
      </c>
      <c r="AC14" s="623">
        <f>IF('ОБЖ,ТРУД'!AO18="высокий",3,IF('ОБЖ,ТРУД'!AO18= "средний",2,IF('ОБЖ,ТРУД'!AO18= "низкий",1)))</f>
        <v>3</v>
      </c>
      <c r="AD14" s="625">
        <f>IF(ИЗО!M16="высокий",3,IF(ИЗО!M16= "средний",2,IF(ИЗО!M16= "низкий",1)))</f>
        <v>2</v>
      </c>
      <c r="AE14" s="627">
        <f>IF(ИЗО!O16="высокий",3,IF(ИЗО!O16= "средний",2,IF(ИЗО!O16= "низкий",1)))</f>
        <v>2</v>
      </c>
      <c r="AF14" s="623">
        <f>IF(ИЗО!Q16="высокий",3,IF(ИЗО!Q16= "средний",2,IF(ИЗО!Q16= "низкий",1)))</f>
        <v>3</v>
      </c>
      <c r="AG14" s="626">
        <f>IF(ИЗО!V16="высокий",3,IF(ИЗО!V16= "средний",2,IF(ИЗО!V16= "низкий",1)))</f>
        <v>2</v>
      </c>
      <c r="AH14" s="627">
        <f>IF(ИЗО!X16="высокий",3,IF(ИЗО!X16= "средний",2,IF(ИЗО!X16= "низкий",1)))</f>
        <v>2</v>
      </c>
      <c r="AI14" s="622">
        <f>IF(ИЗО!Z16="высокий",3,IF(ИЗО!Z16= "средний",2,IF(ИЗО!Z16= "низкий",1)))</f>
        <v>3</v>
      </c>
      <c r="AJ14" s="625">
        <f>IF(ИЗО!AK16="высокий",3,IF(ИЗО!AK16= "средний",2,IF(ИЗО!AK16= "низкий",1)))</f>
        <v>2</v>
      </c>
      <c r="AK14" s="627">
        <f>IF(ИЗО!AM16="высокий",3,IF(ИЗО!AM16= "средний",2,IF(ИЗО!AM16= "низкий",1)))</f>
        <v>2</v>
      </c>
      <c r="AL14" s="623">
        <f>IF(ИЗО!AO16="высокий",3,IF(ИЗО!AO16= "средний",2,IF(ИЗО!AO16= "низкий",1)))</f>
        <v>3</v>
      </c>
      <c r="AM14" s="626">
        <f>IF('ФИЗО,ЗОЖ'!AB17="высокий",3,IF('ФИЗО,ЗОЖ'!AB17= "средний",2,IF('ФИЗО,ЗОЖ'!AB17= "низкий",1)))</f>
        <v>2</v>
      </c>
      <c r="AN14" s="627">
        <f>IF('ФИЗО,ЗОЖ'!AD17="высокий",3,IF('ФИЗО,ЗОЖ'!AD17= "средний",2,IF('ФИЗО,ЗОЖ'!AD17= "низкий",1)))</f>
        <v>2</v>
      </c>
      <c r="AO14" s="622">
        <f>IF('ФИЗО,ЗОЖ'!AF17="высокий",3,IF('ФИЗО,ЗОЖ'!AF17= "средний",2,IF('ФИЗО,ЗОЖ'!AF17= "низкий",1)))</f>
        <v>3</v>
      </c>
      <c r="AP14" s="625">
        <f>IF(музыка!V15="высокий",3,IF(музыка!V15= "средний",2,IF(музыка!V15= "низкий",1)))</f>
        <v>2</v>
      </c>
      <c r="AQ14" s="627">
        <f>IF(музыка!X15="высокий",3,IF(музыка!X15= "средний",2,IF(музыка!X15= "низкий",1)))</f>
        <v>2</v>
      </c>
      <c r="AR14" s="623">
        <f>IF(музыка!Z15="высокий",3,IF(музыка!Z15= "средний",2,IF(музыка!Z15= "низкий",1)))</f>
        <v>3</v>
      </c>
      <c r="AS14" s="626">
        <f>IF('ФИЗО,ЗОЖ'!P17="высокий",3,IF('ФИЗО,ЗОЖ'!P17= "средний",2,IF('ФИЗО,ЗОЖ'!P17= "низкий",1)))</f>
        <v>2</v>
      </c>
      <c r="AT14" s="627">
        <f>IF('ФИЗО,ЗОЖ'!R17="высокий",3,IF('ФИЗО,ЗОЖ'!R17= "средний",2,IF('ФИЗО,ЗОЖ'!R17= "низкий",1)))</f>
        <v>2</v>
      </c>
      <c r="AU14" s="622">
        <f>IF('ФИЗО,ЗОЖ'!T17="высокий",3,IF('ФИЗО,ЗОЖ'!T17= "средний",2,IF('ФИЗО,ЗОЖ'!T17= "низкий",1)))</f>
        <v>2</v>
      </c>
      <c r="AV14" s="462">
        <f t="shared" ref="AV14:AV38" si="1">AVERAGE(C14,F14,I14,L14,O14,R14,U14,X14,AA14,AD14,AG14,AJ14,AM14,AP14,AS14)</f>
        <v>2.2000000000000002</v>
      </c>
      <c r="AW14" s="628">
        <f t="shared" si="0"/>
        <v>2.2000000000000002</v>
      </c>
      <c r="AX14" s="463">
        <f t="shared" ref="AX14:AX38" si="2">AVERAGE(E14,H14,K14,N14,Q14,T14,W14,Z14,AC14,AF14,AI14,AL14,AO14,AR14,AU14)</f>
        <v>2.9333333333333331</v>
      </c>
    </row>
    <row r="15" spans="1:50" s="13" customFormat="1" ht="23.25" customHeight="1">
      <c r="A15" s="396">
        <v>4</v>
      </c>
      <c r="B15" s="616" t="str">
        <f>реч.разв.!B20</f>
        <v xml:space="preserve">Б. Зубаил </v>
      </c>
      <c r="C15" s="630">
        <f>IF(реч.разв.!P20="высокий",3,IF(реч.разв.!P20= "средний",2,IF(реч.разв.!P20= "низкий",1)))</f>
        <v>1</v>
      </c>
      <c r="D15" s="627">
        <f>IF(реч.разв.!R20="высокий",3,IF(реч.разв.!R20= "средний",2,IF(реч.разв.!R20= "низкий",1)))</f>
        <v>1</v>
      </c>
      <c r="E15" s="623">
        <f>IF(реч.разв.!T20="высокий",3,IF(реч.разв.!T20= "средний",2,IF(реч.разв.!T20= "низкий",1)))</f>
        <v>2</v>
      </c>
      <c r="F15" s="624">
        <f>IF(реч.разв.!AE20="высокий",3,IF(реч.разв.!AE20= "средний",2,IF(реч.разв.!AE20= "низкий",1)))</f>
        <v>1</v>
      </c>
      <c r="G15" s="627">
        <f>IF(реч.разв.!AG20="высокий",3,IF(реч.разв.!AG20= "средний",2,IF(реч.разв.!AG20= "низкий",1)))</f>
        <v>1</v>
      </c>
      <c r="H15" s="622">
        <f>IF(реч.разв.!AI20="высокий",3,IF(реч.разв.!AI20= "средний",2,IF(реч.разв.!AI20= "низкий",1)))</f>
        <v>2</v>
      </c>
      <c r="I15" s="625">
        <f>IF(ФЭМП!Y20="высокий",3,IF(ФЭМП!Y20= "средний",2,IF(ФЭМП!Y20= "низкий",1)))</f>
        <v>1</v>
      </c>
      <c r="J15" s="627">
        <f>IF(ФЭМП!AA20="высокий",3,IF(ФЭМП!AA20= "средний",2,IF(ФЭМП!AA20= "низкий",1)))</f>
        <v>1</v>
      </c>
      <c r="K15" s="623">
        <f>IF(ФЭМП!AC20="высокий",3,IF(ФЭМП!AC20= "средний",2,IF(ФЭМП!AC20= "низкий",1)))</f>
        <v>2</v>
      </c>
      <c r="L15" s="625">
        <f>IF(ФКЦМ!P17="высокий",3,IF(ФКЦМ!P17= "средний",2,IF(ФКЦМ!P17= "низкий",1)))</f>
        <v>1</v>
      </c>
      <c r="M15" s="627">
        <f>IF(ФКЦМ!R17="высокий",3,IF(ФКЦМ!R17= "средний",2,IF(ФКЦМ!R17= "низкий",1)))</f>
        <v>1</v>
      </c>
      <c r="N15" s="622">
        <f>IF(ФКЦМ!T17="высокий",3,IF(ФКЦМ!T17= "средний",2,IF(ФКЦМ!T17= "низкий",1)))</f>
        <v>2</v>
      </c>
      <c r="O15" s="625">
        <f>IF(конструир.!M17="высокий",3,IF(конструир.!M17= "средний",2,IF(конструир.!M17= "низкий",1)))</f>
        <v>1</v>
      </c>
      <c r="P15" s="627">
        <f>IF(конструир.!O17="высокий",3,IF(конструир.!O17= "средний",2,IF(конструир.!O17= "низкий",1)))</f>
        <v>1</v>
      </c>
      <c r="Q15" s="623">
        <f>IF(конструир.!Q17="высокий",3,IF(конструир.!Q17= "средний",2,IF(конструир.!Q17= "низкий",1)))</f>
        <v>2</v>
      </c>
      <c r="R15" s="626">
        <f>IF(игра!AB17="высокий",3,IF(игра!AB17= "средний",2,IF(игра!AB17= "низкий",1)))</f>
        <v>1</v>
      </c>
      <c r="S15" s="627">
        <f>IF(игра!AD17="высокий",3,IF(игра!AD17= "средний",2,IF(игра!AD17= "низкий",1)))</f>
        <v>1</v>
      </c>
      <c r="T15" s="622">
        <f>IF(игра!AF17="высокий",3,IF(игра!AF17= "средний",2,IF(игра!AF17= "низкий",1)))</f>
        <v>2</v>
      </c>
      <c r="U15" s="625">
        <f>IF('ОБЖ,ТРУД'!V19="высокий",3,IF('ОБЖ,ТРУД'!V19= "средний",2,IF('ОБЖ,ТРУД'!V19= "низкий",1)))</f>
        <v>1</v>
      </c>
      <c r="V15" s="627">
        <f>IF('ОБЖ,ТРУД'!X19="высокий",3,IF('ОБЖ,ТРУД'!X19= "средний",2,IF('ОБЖ,ТРУД'!X19= "низкий",1)))</f>
        <v>1</v>
      </c>
      <c r="W15" s="623">
        <f>IF('ОБЖ,ТРУД'!Z19="высокий",3,IF('ОБЖ,ТРУД'!Z19= "средний",2,IF('ОБЖ,ТРУД'!Z19= "низкий",1)))</f>
        <v>2</v>
      </c>
      <c r="X15" s="626">
        <f>IF(ПБ!AK16="высокий",3,IF(ПБ!AK16= "средний",2,IF(ПБ!AK16= "низкий",1)))</f>
        <v>1</v>
      </c>
      <c r="Y15" s="627">
        <f>IF(ПБ!AM16="высокий",3,IF(ПБ!AM16= "средний",2,IF(ПБ!AM16= "низкий",1)))</f>
        <v>1</v>
      </c>
      <c r="Z15" s="622">
        <f>IF(ПБ!AO16="высокий",3,IF(ПБ!AO16= "средний",2,IF(ПБ!AO16= "низкий",1)))</f>
        <v>2</v>
      </c>
      <c r="AA15" s="625">
        <f>IF('ОБЖ,ТРУД'!AK19="высокий",3,IF('ОБЖ,ТРУД'!AK19= "средний",2,IF('ОБЖ,ТРУД'!AK19= "низкий",1)))</f>
        <v>1</v>
      </c>
      <c r="AB15" s="627">
        <f>IF('ОБЖ,ТРУД'!AM19="высокий",3,IF('ОБЖ,ТРУД'!AM19= "средний",2,IF('ОБЖ,ТРУД'!AM19= "низкий",1)))</f>
        <v>1</v>
      </c>
      <c r="AC15" s="623">
        <f>IF('ОБЖ,ТРУД'!AO19="высокий",3,IF('ОБЖ,ТРУД'!AO19= "средний",2,IF('ОБЖ,ТРУД'!AO19= "низкий",1)))</f>
        <v>2</v>
      </c>
      <c r="AD15" s="625">
        <f>IF(ИЗО!M17="высокий",3,IF(ИЗО!M17= "средний",2,IF(ИЗО!M17= "низкий",1)))</f>
        <v>1</v>
      </c>
      <c r="AE15" s="627">
        <f>IF(ИЗО!O17="высокий",3,IF(ИЗО!O17= "средний",2,IF(ИЗО!O17= "низкий",1)))</f>
        <v>1</v>
      </c>
      <c r="AF15" s="623">
        <f>IF(ИЗО!Q17="высокий",3,IF(ИЗО!Q17= "средний",2,IF(ИЗО!Q17= "низкий",1)))</f>
        <v>2</v>
      </c>
      <c r="AG15" s="626">
        <f>IF(ИЗО!V17="высокий",3,IF(ИЗО!V17= "средний",2,IF(ИЗО!V17= "низкий",1)))</f>
        <v>1</v>
      </c>
      <c r="AH15" s="627">
        <f>IF(ИЗО!X17="высокий",3,IF(ИЗО!X17= "средний",2,IF(ИЗО!X17= "низкий",1)))</f>
        <v>1</v>
      </c>
      <c r="AI15" s="622">
        <f>IF(ИЗО!Z17="высокий",3,IF(ИЗО!Z17= "средний",2,IF(ИЗО!Z17= "низкий",1)))</f>
        <v>2</v>
      </c>
      <c r="AJ15" s="625">
        <f>IF(ИЗО!AK17="высокий",3,IF(ИЗО!AK17= "средний",2,IF(ИЗО!AK17= "низкий",1)))</f>
        <v>1</v>
      </c>
      <c r="AK15" s="627">
        <f>IF(ИЗО!AM17="высокий",3,IF(ИЗО!AM17= "средний",2,IF(ИЗО!AM17= "низкий",1)))</f>
        <v>1</v>
      </c>
      <c r="AL15" s="623">
        <f>IF(ИЗО!AO17="высокий",3,IF(ИЗО!AO17= "средний",2,IF(ИЗО!AO17= "низкий",1)))</f>
        <v>2</v>
      </c>
      <c r="AM15" s="626">
        <f>IF('ФИЗО,ЗОЖ'!AB18="высокий",3,IF('ФИЗО,ЗОЖ'!AB18= "средний",2,IF('ФИЗО,ЗОЖ'!AB18= "низкий",1)))</f>
        <v>1</v>
      </c>
      <c r="AN15" s="627">
        <f>IF('ФИЗО,ЗОЖ'!AD18="высокий",3,IF('ФИЗО,ЗОЖ'!AD18= "средний",2,IF('ФИЗО,ЗОЖ'!AD18= "низкий",1)))</f>
        <v>1</v>
      </c>
      <c r="AO15" s="622">
        <f>IF('ФИЗО,ЗОЖ'!AF18="высокий",3,IF('ФИЗО,ЗОЖ'!AF18= "средний",2,IF('ФИЗО,ЗОЖ'!AF18= "низкий",1)))</f>
        <v>2</v>
      </c>
      <c r="AP15" s="625">
        <f>IF(музыка!V16="высокий",3,IF(музыка!V16= "средний",2,IF(музыка!V16= "низкий",1)))</f>
        <v>2</v>
      </c>
      <c r="AQ15" s="627">
        <f>IF(музыка!X16="высокий",3,IF(музыка!X16= "средний",2,IF(музыка!X16= "низкий",1)))</f>
        <v>2</v>
      </c>
      <c r="AR15" s="623">
        <f>IF(музыка!Z16="высокий",3,IF(музыка!Z16= "средний",2,IF(музыка!Z16= "низкий",1)))</f>
        <v>3</v>
      </c>
      <c r="AS15" s="626">
        <f>IF('ФИЗО,ЗОЖ'!P18="высокий",3,IF('ФИЗО,ЗОЖ'!P18= "средний",2,IF('ФИЗО,ЗОЖ'!P18= "низкий",1)))</f>
        <v>1</v>
      </c>
      <c r="AT15" s="627">
        <f>IF('ФИЗО,ЗОЖ'!R18="высокий",3,IF('ФИЗО,ЗОЖ'!R18= "средний",2,IF('ФИЗО,ЗОЖ'!R18= "низкий",1)))</f>
        <v>1</v>
      </c>
      <c r="AU15" s="622">
        <f>IF('ФИЗО,ЗОЖ'!T18="высокий",3,IF('ФИЗО,ЗОЖ'!T18= "средний",2,IF('ФИЗО,ЗОЖ'!T18= "низкий",1)))</f>
        <v>2</v>
      </c>
      <c r="AV15" s="462">
        <f t="shared" si="1"/>
        <v>1.0666666666666667</v>
      </c>
      <c r="AW15" s="628">
        <f t="shared" si="0"/>
        <v>1.0666666666666667</v>
      </c>
      <c r="AX15" s="463">
        <f t="shared" si="2"/>
        <v>2.0666666666666669</v>
      </c>
    </row>
    <row r="16" spans="1:50" s="13" customFormat="1" ht="23.25" customHeight="1">
      <c r="A16" s="396">
        <v>5</v>
      </c>
      <c r="B16" s="616" t="str">
        <f>реч.разв.!B21</f>
        <v xml:space="preserve">В. Илья </v>
      </c>
      <c r="C16" s="630">
        <f>IF(реч.разв.!P21="высокий",3,IF(реч.разв.!P21= "средний",2,IF(реч.разв.!P21= "низкий",1)))</f>
        <v>2</v>
      </c>
      <c r="D16" s="627">
        <f>IF(реч.разв.!R21="высокий",3,IF(реч.разв.!R21= "средний",2,IF(реч.разв.!R21= "низкий",1)))</f>
        <v>2</v>
      </c>
      <c r="E16" s="623">
        <f>IF(реч.разв.!T21="высокий",3,IF(реч.разв.!T21= "средний",2,IF(реч.разв.!T21= "низкий",1)))</f>
        <v>3</v>
      </c>
      <c r="F16" s="624">
        <f>IF(реч.разв.!AE21="высокий",3,IF(реч.разв.!AE21= "средний",2,IF(реч.разв.!AE21= "низкий",1)))</f>
        <v>2</v>
      </c>
      <c r="G16" s="627">
        <f>IF(реч.разв.!AG21="высокий",3,IF(реч.разв.!AG21= "средний",2,IF(реч.разв.!AG21= "низкий",1)))</f>
        <v>2</v>
      </c>
      <c r="H16" s="622">
        <f>IF(реч.разв.!AI21="высокий",3,IF(реч.разв.!AI21= "средний",2,IF(реч.разв.!AI21= "низкий",1)))</f>
        <v>3</v>
      </c>
      <c r="I16" s="625">
        <f>IF(ФЭМП!Y21="высокий",3,IF(ФЭМП!Y21= "средний",2,IF(ФЭМП!Y21= "низкий",1)))</f>
        <v>2</v>
      </c>
      <c r="J16" s="627">
        <f>IF(ФЭМП!AA21="высокий",3,IF(ФЭМП!AA21= "средний",2,IF(ФЭМП!AA21= "низкий",1)))</f>
        <v>2</v>
      </c>
      <c r="K16" s="623">
        <f>IF(ФЭМП!AC21="высокий",3,IF(ФЭМП!AC21= "средний",2,IF(ФЭМП!AC21= "низкий",1)))</f>
        <v>3</v>
      </c>
      <c r="L16" s="625">
        <f>IF(ФКЦМ!P18="высокий",3,IF(ФКЦМ!P18= "средний",2,IF(ФКЦМ!P18= "низкий",1)))</f>
        <v>2</v>
      </c>
      <c r="M16" s="627">
        <f>IF(ФКЦМ!R18="высокий",3,IF(ФКЦМ!R18= "средний",2,IF(ФКЦМ!R18= "низкий",1)))</f>
        <v>2</v>
      </c>
      <c r="N16" s="622">
        <f>IF(ФКЦМ!T18="высокий",3,IF(ФКЦМ!T18= "средний",2,IF(ФКЦМ!T18= "низкий",1)))</f>
        <v>3</v>
      </c>
      <c r="O16" s="625">
        <f>IF(конструир.!M18="высокий",3,IF(конструир.!M18= "средний",2,IF(конструир.!M18= "низкий",1)))</f>
        <v>2</v>
      </c>
      <c r="P16" s="627">
        <f>IF(конструир.!O18="высокий",3,IF(конструир.!O18= "средний",2,IF(конструир.!O18= "низкий",1)))</f>
        <v>2</v>
      </c>
      <c r="Q16" s="623">
        <f>IF(конструир.!Q18="высокий",3,IF(конструир.!Q18= "средний",2,IF(конструир.!Q18= "низкий",1)))</f>
        <v>3</v>
      </c>
      <c r="R16" s="626">
        <f>IF(игра!AB18="высокий",3,IF(игра!AB18= "средний",2,IF(игра!AB18= "низкий",1)))</f>
        <v>2</v>
      </c>
      <c r="S16" s="627">
        <f>IF(игра!AD18="высокий",3,IF(игра!AD18= "средний",2,IF(игра!AD18= "низкий",1)))</f>
        <v>2</v>
      </c>
      <c r="T16" s="622">
        <f>IF(игра!AF18="высокий",3,IF(игра!AF18= "средний",2,IF(игра!AF18= "низкий",1)))</f>
        <v>3</v>
      </c>
      <c r="U16" s="625">
        <f>IF('ОБЖ,ТРУД'!V20="высокий",3,IF('ОБЖ,ТРУД'!V20= "средний",2,IF('ОБЖ,ТРУД'!V20= "низкий",1)))</f>
        <v>2</v>
      </c>
      <c r="V16" s="627">
        <f>IF('ОБЖ,ТРУД'!X20="высокий",3,IF('ОБЖ,ТРУД'!X20= "средний",2,IF('ОБЖ,ТРУД'!X20= "низкий",1)))</f>
        <v>2</v>
      </c>
      <c r="W16" s="623">
        <f>IF('ОБЖ,ТРУД'!Z20="высокий",3,IF('ОБЖ,ТРУД'!Z20= "средний",2,IF('ОБЖ,ТРУД'!Z20= "низкий",1)))</f>
        <v>3</v>
      </c>
      <c r="X16" s="626">
        <f>IF(ПБ!AK17="высокий",3,IF(ПБ!AK17= "средний",2,IF(ПБ!AK17= "низкий",1)))</f>
        <v>2</v>
      </c>
      <c r="Y16" s="627">
        <f>IF(ПБ!AM17="высокий",3,IF(ПБ!AM17= "средний",2,IF(ПБ!AM17= "низкий",1)))</f>
        <v>2</v>
      </c>
      <c r="Z16" s="622">
        <f>IF(ПБ!AO17="высокий",3,IF(ПБ!AO17= "средний",2,IF(ПБ!AO17= "низкий",1)))</f>
        <v>3</v>
      </c>
      <c r="AA16" s="625">
        <f>IF('ОБЖ,ТРУД'!AK20="высокий",3,IF('ОБЖ,ТРУД'!AK20= "средний",2,IF('ОБЖ,ТРУД'!AK20= "низкий",1)))</f>
        <v>2</v>
      </c>
      <c r="AB16" s="627">
        <f>IF('ОБЖ,ТРУД'!AM20="высокий",3,IF('ОБЖ,ТРУД'!AM20= "средний",2,IF('ОБЖ,ТРУД'!AM20= "низкий",1)))</f>
        <v>2</v>
      </c>
      <c r="AC16" s="623">
        <f>IF('ОБЖ,ТРУД'!AO20="высокий",3,IF('ОБЖ,ТРУД'!AO20= "средний",2,IF('ОБЖ,ТРУД'!AO20= "низкий",1)))</f>
        <v>3</v>
      </c>
      <c r="AD16" s="625">
        <f>IF(ИЗО!M18="высокий",3,IF(ИЗО!M18= "средний",2,IF(ИЗО!M18= "низкий",1)))</f>
        <v>2</v>
      </c>
      <c r="AE16" s="627">
        <f>IF(ИЗО!O18="высокий",3,IF(ИЗО!O18= "средний",2,IF(ИЗО!O18= "низкий",1)))</f>
        <v>2</v>
      </c>
      <c r="AF16" s="623">
        <f>IF(ИЗО!Q18="высокий",3,IF(ИЗО!Q18= "средний",2,IF(ИЗО!Q18= "низкий",1)))</f>
        <v>3</v>
      </c>
      <c r="AG16" s="626">
        <f>IF(ИЗО!V18="высокий",3,IF(ИЗО!V18= "средний",2,IF(ИЗО!V18= "низкий",1)))</f>
        <v>2</v>
      </c>
      <c r="AH16" s="627">
        <f>IF(ИЗО!X18="высокий",3,IF(ИЗО!X18= "средний",2,IF(ИЗО!X18= "низкий",1)))</f>
        <v>2</v>
      </c>
      <c r="AI16" s="622">
        <f>IF(ИЗО!Z18="высокий",3,IF(ИЗО!Z18= "средний",2,IF(ИЗО!Z18= "низкий",1)))</f>
        <v>3</v>
      </c>
      <c r="AJ16" s="625">
        <f>IF(ИЗО!AK18="высокий",3,IF(ИЗО!AK18= "средний",2,IF(ИЗО!AK18= "низкий",1)))</f>
        <v>2</v>
      </c>
      <c r="AK16" s="627">
        <f>IF(ИЗО!AM18="высокий",3,IF(ИЗО!AM18= "средний",2,IF(ИЗО!AM18= "низкий",1)))</f>
        <v>2</v>
      </c>
      <c r="AL16" s="623">
        <f>IF(ИЗО!AO18="высокий",3,IF(ИЗО!AO18= "средний",2,IF(ИЗО!AO18= "низкий",1)))</f>
        <v>3</v>
      </c>
      <c r="AM16" s="626">
        <f>IF('ФИЗО,ЗОЖ'!AB19="высокий",3,IF('ФИЗО,ЗОЖ'!AB19= "средний",2,IF('ФИЗО,ЗОЖ'!AB19= "низкий",1)))</f>
        <v>2</v>
      </c>
      <c r="AN16" s="627">
        <f>IF('ФИЗО,ЗОЖ'!AD19="высокий",3,IF('ФИЗО,ЗОЖ'!AD19= "средний",2,IF('ФИЗО,ЗОЖ'!AD19= "низкий",1)))</f>
        <v>2</v>
      </c>
      <c r="AO16" s="622">
        <f>IF('ФИЗО,ЗОЖ'!AF19="высокий",3,IF('ФИЗО,ЗОЖ'!AF19= "средний",2,IF('ФИЗО,ЗОЖ'!AF19= "низкий",1)))</f>
        <v>3</v>
      </c>
      <c r="AP16" s="625">
        <f>IF(музыка!V17="высокий",3,IF(музыка!V17= "средний",2,IF(музыка!V17= "низкий",1)))</f>
        <v>1</v>
      </c>
      <c r="AQ16" s="627">
        <f>IF(музыка!X17="высокий",3,IF(музыка!X17= "средний",2,IF(музыка!X17= "низкий",1)))</f>
        <v>1</v>
      </c>
      <c r="AR16" s="623">
        <f>IF(музыка!Z17="высокий",3,IF(музыка!Z17= "средний",2,IF(музыка!Z17= "низкий",1)))</f>
        <v>2</v>
      </c>
      <c r="AS16" s="626">
        <f>IF('ФИЗО,ЗОЖ'!P19="высокий",3,IF('ФИЗО,ЗОЖ'!P19= "средний",2,IF('ФИЗО,ЗОЖ'!P19= "низкий",1)))</f>
        <v>2</v>
      </c>
      <c r="AT16" s="627">
        <f>IF('ФИЗО,ЗОЖ'!R19="высокий",3,IF('ФИЗО,ЗОЖ'!R19= "средний",2,IF('ФИЗО,ЗОЖ'!R19= "низкий",1)))</f>
        <v>2</v>
      </c>
      <c r="AU16" s="622">
        <f>IF('ФИЗО,ЗОЖ'!T19="высокий",3,IF('ФИЗО,ЗОЖ'!T19= "средний",2,IF('ФИЗО,ЗОЖ'!T19= "низкий",1)))</f>
        <v>2</v>
      </c>
      <c r="AV16" s="462">
        <f t="shared" si="1"/>
        <v>1.9333333333333333</v>
      </c>
      <c r="AW16" s="628">
        <f t="shared" si="0"/>
        <v>1.9333333333333333</v>
      </c>
      <c r="AX16" s="463">
        <f t="shared" si="2"/>
        <v>2.8666666666666667</v>
      </c>
    </row>
    <row r="17" spans="1:50" s="13" customFormat="1" ht="23.25" customHeight="1">
      <c r="A17" s="396">
        <v>6</v>
      </c>
      <c r="B17" s="616" t="str">
        <f>реч.разв.!B22</f>
        <v xml:space="preserve">В. Антон </v>
      </c>
      <c r="C17" s="630">
        <f>IF(реч.разв.!P22="высокий",3,IF(реч.разв.!P22= "средний",2,IF(реч.разв.!P22= "низкий",1)))</f>
        <v>2</v>
      </c>
      <c r="D17" s="627">
        <f>IF(реч.разв.!R22="высокий",3,IF(реч.разв.!R22= "средний",2,IF(реч.разв.!R22= "низкий",1)))</f>
        <v>2</v>
      </c>
      <c r="E17" s="623">
        <f>IF(реч.разв.!T22="высокий",3,IF(реч.разв.!T22= "средний",2,IF(реч.разв.!T22= "низкий",1)))</f>
        <v>3</v>
      </c>
      <c r="F17" s="624">
        <f>IF(реч.разв.!AE22="высокий",3,IF(реч.разв.!AE22= "средний",2,IF(реч.разв.!AE22= "низкий",1)))</f>
        <v>2</v>
      </c>
      <c r="G17" s="627">
        <f>IF(реч.разв.!AG22="высокий",3,IF(реч.разв.!AG22= "средний",2,IF(реч.разв.!AG22= "низкий",1)))</f>
        <v>2</v>
      </c>
      <c r="H17" s="622">
        <f>IF(реч.разв.!AI22="высокий",3,IF(реч.разв.!AI22= "средний",2,IF(реч.разв.!AI22= "низкий",1)))</f>
        <v>3</v>
      </c>
      <c r="I17" s="625">
        <f>IF(ФЭМП!Y22="высокий",3,IF(ФЭМП!Y22= "средний",2,IF(ФЭМП!Y22= "низкий",1)))</f>
        <v>2</v>
      </c>
      <c r="J17" s="627">
        <f>IF(ФЭМП!AA22="высокий",3,IF(ФЭМП!AA22= "средний",2,IF(ФЭМП!AA22= "низкий",1)))</f>
        <v>2</v>
      </c>
      <c r="K17" s="623">
        <f>IF(ФЭМП!AC22="высокий",3,IF(ФЭМП!AC22= "средний",2,IF(ФЭМП!AC22= "низкий",1)))</f>
        <v>3</v>
      </c>
      <c r="L17" s="625">
        <f>IF(ФКЦМ!P19="высокий",3,IF(ФКЦМ!P19= "средний",2,IF(ФКЦМ!P19= "низкий",1)))</f>
        <v>2</v>
      </c>
      <c r="M17" s="627">
        <f>IF(ФКЦМ!R19="высокий",3,IF(ФКЦМ!R19= "средний",2,IF(ФКЦМ!R19= "низкий",1)))</f>
        <v>2</v>
      </c>
      <c r="N17" s="622">
        <f>IF(ФКЦМ!T19="высокий",3,IF(ФКЦМ!T19= "средний",2,IF(ФКЦМ!T19= "низкий",1)))</f>
        <v>3</v>
      </c>
      <c r="O17" s="625">
        <f>IF(конструир.!M19="высокий",3,IF(конструир.!M19= "средний",2,IF(конструир.!M19= "низкий",1)))</f>
        <v>2</v>
      </c>
      <c r="P17" s="627">
        <f>IF(конструир.!O19="высокий",3,IF(конструир.!O19= "средний",2,IF(конструир.!O19= "низкий",1)))</f>
        <v>2</v>
      </c>
      <c r="Q17" s="623">
        <f>IF(конструир.!Q19="высокий",3,IF(конструир.!Q19= "средний",2,IF(конструир.!Q19= "низкий",1)))</f>
        <v>3</v>
      </c>
      <c r="R17" s="626">
        <f>IF(игра!AB19="высокий",3,IF(игра!AB19= "средний",2,IF(игра!AB19= "низкий",1)))</f>
        <v>2</v>
      </c>
      <c r="S17" s="627">
        <f>IF(игра!AD19="высокий",3,IF(игра!AD19= "средний",2,IF(игра!AD19= "низкий",1)))</f>
        <v>2</v>
      </c>
      <c r="T17" s="622">
        <f>IF(игра!AF19="высокий",3,IF(игра!AF19= "средний",2,IF(игра!AF19= "низкий",1)))</f>
        <v>3</v>
      </c>
      <c r="U17" s="625">
        <f>IF('ОБЖ,ТРУД'!V21="высокий",3,IF('ОБЖ,ТРУД'!V21= "средний",2,IF('ОБЖ,ТРУД'!V21= "низкий",1)))</f>
        <v>2</v>
      </c>
      <c r="V17" s="627">
        <f>IF('ОБЖ,ТРУД'!X21="высокий",3,IF('ОБЖ,ТРУД'!X21= "средний",2,IF('ОБЖ,ТРУД'!X21= "низкий",1)))</f>
        <v>2</v>
      </c>
      <c r="W17" s="623">
        <f>IF('ОБЖ,ТРУД'!Z21="высокий",3,IF('ОБЖ,ТРУД'!Z21= "средний",2,IF('ОБЖ,ТРУД'!Z21= "низкий",1)))</f>
        <v>3</v>
      </c>
      <c r="X17" s="626">
        <f>IF(ПБ!AK18="высокий",3,IF(ПБ!AK18= "средний",2,IF(ПБ!AK18= "низкий",1)))</f>
        <v>2</v>
      </c>
      <c r="Y17" s="627">
        <f>IF(ПБ!AM18="высокий",3,IF(ПБ!AM18= "средний",2,IF(ПБ!AM18= "низкий",1)))</f>
        <v>2</v>
      </c>
      <c r="Z17" s="622">
        <f>IF(ПБ!AO18="высокий",3,IF(ПБ!AO18= "средний",2,IF(ПБ!AO18= "низкий",1)))</f>
        <v>3</v>
      </c>
      <c r="AA17" s="625">
        <f>IF('ОБЖ,ТРУД'!AK21="высокий",3,IF('ОБЖ,ТРУД'!AK21= "средний",2,IF('ОБЖ,ТРУД'!AK21= "низкий",1)))</f>
        <v>2</v>
      </c>
      <c r="AB17" s="627">
        <f>IF('ОБЖ,ТРУД'!AM21="высокий",3,IF('ОБЖ,ТРУД'!AM21= "средний",2,IF('ОБЖ,ТРУД'!AM21= "низкий",1)))</f>
        <v>2</v>
      </c>
      <c r="AC17" s="623">
        <f>IF('ОБЖ,ТРУД'!AO21="высокий",3,IF('ОБЖ,ТРУД'!AO21= "средний",2,IF('ОБЖ,ТРУД'!AO21= "низкий",1)))</f>
        <v>3</v>
      </c>
      <c r="AD17" s="625">
        <f>IF(ИЗО!M19="высокий",3,IF(ИЗО!M19= "средний",2,IF(ИЗО!M19= "низкий",1)))</f>
        <v>2</v>
      </c>
      <c r="AE17" s="627">
        <f>IF(ИЗО!O19="высокий",3,IF(ИЗО!O19= "средний",2,IF(ИЗО!O19= "низкий",1)))</f>
        <v>2</v>
      </c>
      <c r="AF17" s="623">
        <f>IF(ИЗО!Q19="высокий",3,IF(ИЗО!Q19= "средний",2,IF(ИЗО!Q19= "низкий",1)))</f>
        <v>3</v>
      </c>
      <c r="AG17" s="626">
        <f>IF(ИЗО!V19="высокий",3,IF(ИЗО!V19= "средний",2,IF(ИЗО!V19= "низкий",1)))</f>
        <v>2</v>
      </c>
      <c r="AH17" s="627">
        <f>IF(ИЗО!X19="высокий",3,IF(ИЗО!X19= "средний",2,IF(ИЗО!X19= "низкий",1)))</f>
        <v>2</v>
      </c>
      <c r="AI17" s="622">
        <f>IF(ИЗО!Z19="высокий",3,IF(ИЗО!Z19= "средний",2,IF(ИЗО!Z19= "низкий",1)))</f>
        <v>3</v>
      </c>
      <c r="AJ17" s="625">
        <f>IF(ИЗО!AK19="высокий",3,IF(ИЗО!AK19= "средний",2,IF(ИЗО!AK19= "низкий",1)))</f>
        <v>2</v>
      </c>
      <c r="AK17" s="627">
        <f>IF(ИЗО!AM19="высокий",3,IF(ИЗО!AM19= "средний",2,IF(ИЗО!AM19= "низкий",1)))</f>
        <v>2</v>
      </c>
      <c r="AL17" s="623">
        <f>IF(ИЗО!AO19="высокий",3,IF(ИЗО!AO19= "средний",2,IF(ИЗО!AO19= "низкий",1)))</f>
        <v>3</v>
      </c>
      <c r="AM17" s="626">
        <f>IF('ФИЗО,ЗОЖ'!AB20="высокий",3,IF('ФИЗО,ЗОЖ'!AB20= "средний",2,IF('ФИЗО,ЗОЖ'!AB20= "низкий",1)))</f>
        <v>2</v>
      </c>
      <c r="AN17" s="627">
        <f>IF('ФИЗО,ЗОЖ'!AD20="высокий",3,IF('ФИЗО,ЗОЖ'!AD20= "средний",2,IF('ФИЗО,ЗОЖ'!AD20= "низкий",1)))</f>
        <v>2</v>
      </c>
      <c r="AO17" s="622">
        <f>IF('ФИЗО,ЗОЖ'!AF20="высокий",3,IF('ФИЗО,ЗОЖ'!AF20= "средний",2,IF('ФИЗО,ЗОЖ'!AF20= "низкий",1)))</f>
        <v>3</v>
      </c>
      <c r="AP17" s="625">
        <f>IF(музыка!V18="высокий",3,IF(музыка!V18= "средний",2,IF(музыка!V18= "низкий",1)))</f>
        <v>1</v>
      </c>
      <c r="AQ17" s="627">
        <f>IF(музыка!X18="высокий",3,IF(музыка!X18= "средний",2,IF(музыка!X18= "низкий",1)))</f>
        <v>1</v>
      </c>
      <c r="AR17" s="623">
        <f>IF(музыка!Z18="высокий",3,IF(музыка!Z18= "средний",2,IF(музыка!Z18= "низкий",1)))</f>
        <v>2</v>
      </c>
      <c r="AS17" s="626">
        <f>IF('ФИЗО,ЗОЖ'!P20="высокий",3,IF('ФИЗО,ЗОЖ'!P20= "средний",2,IF('ФИЗО,ЗОЖ'!P20= "низкий",1)))</f>
        <v>2</v>
      </c>
      <c r="AT17" s="627">
        <f>IF('ФИЗО,ЗОЖ'!R20="высокий",3,IF('ФИЗО,ЗОЖ'!R20= "средний",2,IF('ФИЗО,ЗОЖ'!R20= "низкий",1)))</f>
        <v>2</v>
      </c>
      <c r="AU17" s="622">
        <f>IF('ФИЗО,ЗОЖ'!T20="высокий",3,IF('ФИЗО,ЗОЖ'!T20= "средний",2,IF('ФИЗО,ЗОЖ'!T20= "низкий",1)))</f>
        <v>2</v>
      </c>
      <c r="AV17" s="462">
        <f t="shared" si="1"/>
        <v>1.9333333333333333</v>
      </c>
      <c r="AW17" s="628">
        <f t="shared" si="0"/>
        <v>1.9333333333333333</v>
      </c>
      <c r="AX17" s="463">
        <f t="shared" si="2"/>
        <v>2.8666666666666667</v>
      </c>
    </row>
    <row r="18" spans="1:50" s="13" customFormat="1" ht="23.25" customHeight="1">
      <c r="A18" s="396">
        <v>7</v>
      </c>
      <c r="B18" s="616" t="str">
        <f>реч.разв.!B23</f>
        <v xml:space="preserve">Г. Байсангур </v>
      </c>
      <c r="C18" s="630">
        <f>IF(реч.разв.!P23="высокий",3,IF(реч.разв.!P23= "средний",2,IF(реч.разв.!P23= "низкий",1)))</f>
        <v>1</v>
      </c>
      <c r="D18" s="627">
        <f>IF(реч.разв.!R23="высокий",3,IF(реч.разв.!R23= "средний",2,IF(реч.разв.!R23= "низкий",1)))</f>
        <v>2</v>
      </c>
      <c r="E18" s="623">
        <f>IF(реч.разв.!T23="высокий",3,IF(реч.разв.!T23= "средний",2,IF(реч.разв.!T23= "низкий",1)))</f>
        <v>3</v>
      </c>
      <c r="F18" s="624">
        <f>IF(реч.разв.!AE23="высокий",3,IF(реч.разв.!AE23= "средний",2,IF(реч.разв.!AE23= "низкий",1)))</f>
        <v>2</v>
      </c>
      <c r="G18" s="627">
        <f>IF(реч.разв.!AG23="высокий",3,IF(реч.разв.!AG23= "средний",2,IF(реч.разв.!AG23= "низкий",1)))</f>
        <v>2</v>
      </c>
      <c r="H18" s="622">
        <f>IF(реч.разв.!AI23="высокий",3,IF(реч.разв.!AI23= "средний",2,IF(реч.разв.!AI23= "низкий",1)))</f>
        <v>3</v>
      </c>
      <c r="I18" s="625">
        <f>IF(ФЭМП!Y23="высокий",3,IF(ФЭМП!Y23= "средний",2,IF(ФЭМП!Y23= "низкий",1)))</f>
        <v>2</v>
      </c>
      <c r="J18" s="627">
        <f>IF(ФЭМП!AA23="высокий",3,IF(ФЭМП!AA23= "средний",2,IF(ФЭМП!AA23= "низкий",1)))</f>
        <v>2</v>
      </c>
      <c r="K18" s="623">
        <f>IF(ФЭМП!AC23="высокий",3,IF(ФЭМП!AC23= "средний",2,IF(ФЭМП!AC23= "низкий",1)))</f>
        <v>3</v>
      </c>
      <c r="L18" s="625">
        <f>IF(ФКЦМ!P20="высокий",3,IF(ФКЦМ!P20= "средний",2,IF(ФКЦМ!P20= "низкий",1)))</f>
        <v>2</v>
      </c>
      <c r="M18" s="627">
        <f>IF(ФКЦМ!R20="высокий",3,IF(ФКЦМ!R20= "средний",2,IF(ФКЦМ!R20= "низкий",1)))</f>
        <v>2</v>
      </c>
      <c r="N18" s="622">
        <f>IF(ФКЦМ!T20="высокий",3,IF(ФКЦМ!T20= "средний",2,IF(ФКЦМ!T20= "низкий",1)))</f>
        <v>3</v>
      </c>
      <c r="O18" s="625">
        <f>IF(конструир.!M20="высокий",3,IF(конструир.!M20= "средний",2,IF(конструир.!M20= "низкий",1)))</f>
        <v>2</v>
      </c>
      <c r="P18" s="627">
        <f>IF(конструир.!O20="высокий",3,IF(конструир.!O20= "средний",2,IF(конструир.!O20= "низкий",1)))</f>
        <v>2</v>
      </c>
      <c r="Q18" s="623">
        <f>IF(конструир.!Q20="высокий",3,IF(конструир.!Q20= "средний",2,IF(конструир.!Q20= "низкий",1)))</f>
        <v>3</v>
      </c>
      <c r="R18" s="626">
        <f>IF(игра!AB20="высокий",3,IF(игра!AB20= "средний",2,IF(игра!AB20= "низкий",1)))</f>
        <v>2</v>
      </c>
      <c r="S18" s="627">
        <f>IF(игра!AD20="высокий",3,IF(игра!AD20= "средний",2,IF(игра!AD20= "низкий",1)))</f>
        <v>2</v>
      </c>
      <c r="T18" s="622">
        <f>IF(игра!AF20="высокий",3,IF(игра!AF20= "средний",2,IF(игра!AF20= "низкий",1)))</f>
        <v>3</v>
      </c>
      <c r="U18" s="625">
        <f>IF('ОБЖ,ТРУД'!V22="высокий",3,IF('ОБЖ,ТРУД'!V22= "средний",2,IF('ОБЖ,ТРУД'!V22= "низкий",1)))</f>
        <v>2</v>
      </c>
      <c r="V18" s="627">
        <f>IF('ОБЖ,ТРУД'!X22="высокий",3,IF('ОБЖ,ТРУД'!X22= "средний",2,IF('ОБЖ,ТРУД'!X22= "низкий",1)))</f>
        <v>2</v>
      </c>
      <c r="W18" s="623">
        <f>IF('ОБЖ,ТРУД'!Z22="высокий",3,IF('ОБЖ,ТРУД'!Z22= "средний",2,IF('ОБЖ,ТРУД'!Z22= "низкий",1)))</f>
        <v>3</v>
      </c>
      <c r="X18" s="626">
        <f>IF(ПБ!AK19="высокий",3,IF(ПБ!AK19= "средний",2,IF(ПБ!AK19= "низкий",1)))</f>
        <v>2</v>
      </c>
      <c r="Y18" s="627">
        <f>IF(ПБ!AM19="высокий",3,IF(ПБ!AM19= "средний",2,IF(ПБ!AM19= "низкий",1)))</f>
        <v>2</v>
      </c>
      <c r="Z18" s="622">
        <f>IF(ПБ!AO19="высокий",3,IF(ПБ!AO19= "средний",2,IF(ПБ!AO19= "низкий",1)))</f>
        <v>3</v>
      </c>
      <c r="AA18" s="625">
        <f>IF('ОБЖ,ТРУД'!AK22="высокий",3,IF('ОБЖ,ТРУД'!AK22= "средний",2,IF('ОБЖ,ТРУД'!AK22= "низкий",1)))</f>
        <v>2</v>
      </c>
      <c r="AB18" s="627">
        <f>IF('ОБЖ,ТРУД'!AM22="высокий",3,IF('ОБЖ,ТРУД'!AM22= "средний",2,IF('ОБЖ,ТРУД'!AM22= "низкий",1)))</f>
        <v>2</v>
      </c>
      <c r="AC18" s="623">
        <f>IF('ОБЖ,ТРУД'!AO22="высокий",3,IF('ОБЖ,ТРУД'!AO22= "средний",2,IF('ОБЖ,ТРУД'!AO22= "низкий",1)))</f>
        <v>3</v>
      </c>
      <c r="AD18" s="625">
        <f>IF(ИЗО!M20="высокий",3,IF(ИЗО!M20= "средний",2,IF(ИЗО!M20= "низкий",1)))</f>
        <v>2</v>
      </c>
      <c r="AE18" s="627">
        <f>IF(ИЗО!O20="высокий",3,IF(ИЗО!O20= "средний",2,IF(ИЗО!O20= "низкий",1)))</f>
        <v>2</v>
      </c>
      <c r="AF18" s="623">
        <f>IF(ИЗО!Q20="высокий",3,IF(ИЗО!Q20= "средний",2,IF(ИЗО!Q20= "низкий",1)))</f>
        <v>3</v>
      </c>
      <c r="AG18" s="626">
        <f>IF(ИЗО!V20="высокий",3,IF(ИЗО!V20= "средний",2,IF(ИЗО!V20= "низкий",1)))</f>
        <v>2</v>
      </c>
      <c r="AH18" s="627">
        <f>IF(ИЗО!X20="высокий",3,IF(ИЗО!X20= "средний",2,IF(ИЗО!X20= "низкий",1)))</f>
        <v>2</v>
      </c>
      <c r="AI18" s="622">
        <f>IF(ИЗО!Z20="высокий",3,IF(ИЗО!Z20= "средний",2,IF(ИЗО!Z20= "низкий",1)))</f>
        <v>3</v>
      </c>
      <c r="AJ18" s="625">
        <f>IF(ИЗО!AK20="высокий",3,IF(ИЗО!AK20= "средний",2,IF(ИЗО!AK20= "низкий",1)))</f>
        <v>2</v>
      </c>
      <c r="AK18" s="627">
        <f>IF(ИЗО!AM20="высокий",3,IF(ИЗО!AM20= "средний",2,IF(ИЗО!AM20= "низкий",1)))</f>
        <v>2</v>
      </c>
      <c r="AL18" s="623">
        <f>IF(ИЗО!AO20="высокий",3,IF(ИЗО!AO20= "средний",2,IF(ИЗО!AO20= "низкий",1)))</f>
        <v>3</v>
      </c>
      <c r="AM18" s="626">
        <f>IF('ФИЗО,ЗОЖ'!AB21="высокий",3,IF('ФИЗО,ЗОЖ'!AB21= "средний",2,IF('ФИЗО,ЗОЖ'!AB21= "низкий",1)))</f>
        <v>2</v>
      </c>
      <c r="AN18" s="627">
        <f>IF('ФИЗО,ЗОЖ'!AD21="высокий",3,IF('ФИЗО,ЗОЖ'!AD21= "средний",2,IF('ФИЗО,ЗОЖ'!AD21= "низкий",1)))</f>
        <v>2</v>
      </c>
      <c r="AO18" s="622">
        <f>IF('ФИЗО,ЗОЖ'!AF21="высокий",3,IF('ФИЗО,ЗОЖ'!AF21= "средний",2,IF('ФИЗО,ЗОЖ'!AF21= "низкий",1)))</f>
        <v>3</v>
      </c>
      <c r="AP18" s="625">
        <f>IF(музыка!V19="высокий",3,IF(музыка!V19= "средний",2,IF(музыка!V19= "низкий",1)))</f>
        <v>1</v>
      </c>
      <c r="AQ18" s="627">
        <f>IF(музыка!X19="высокий",3,IF(музыка!X19= "средний",2,IF(музыка!X19= "низкий",1)))</f>
        <v>2</v>
      </c>
      <c r="AR18" s="623">
        <f>IF(музыка!Z19="высокий",3,IF(музыка!Z19= "средний",2,IF(музыка!Z19= "низкий",1)))</f>
        <v>2</v>
      </c>
      <c r="AS18" s="626">
        <f>IF('ФИЗО,ЗОЖ'!P21="высокий",3,IF('ФИЗО,ЗОЖ'!P21= "средний",2,IF('ФИЗО,ЗОЖ'!P21= "низкий",1)))</f>
        <v>1</v>
      </c>
      <c r="AT18" s="627">
        <f>IF('ФИЗО,ЗОЖ'!R21="высокий",3,IF('ФИЗО,ЗОЖ'!R21= "средний",2,IF('ФИЗО,ЗОЖ'!R21= "низкий",1)))</f>
        <v>1</v>
      </c>
      <c r="AU18" s="622">
        <f>IF('ФИЗО,ЗОЖ'!T21="высокий",3,IF('ФИЗО,ЗОЖ'!T21= "средний",2,IF('ФИЗО,ЗОЖ'!T21= "низкий",1)))</f>
        <v>2</v>
      </c>
      <c r="AV18" s="462">
        <f t="shared" si="1"/>
        <v>1.8</v>
      </c>
      <c r="AW18" s="628">
        <f t="shared" si="0"/>
        <v>1.9333333333333333</v>
      </c>
      <c r="AX18" s="463">
        <f t="shared" si="2"/>
        <v>2.8666666666666667</v>
      </c>
    </row>
    <row r="19" spans="1:50" s="13" customFormat="1" ht="23.25" customHeight="1">
      <c r="A19" s="396">
        <v>8</v>
      </c>
      <c r="B19" s="616" t="str">
        <f>реч.разв.!B24</f>
        <v xml:space="preserve">Г. Антонина </v>
      </c>
      <c r="C19" s="630">
        <f>IF(реч.разв.!P24="высокий",3,IF(реч.разв.!P24= "средний",2,IF(реч.разв.!P24= "низкий",1)))</f>
        <v>2</v>
      </c>
      <c r="D19" s="627">
        <f>IF(реч.разв.!R24="высокий",3,IF(реч.разв.!R24= "средний",2,IF(реч.разв.!R24= "низкий",1)))</f>
        <v>2</v>
      </c>
      <c r="E19" s="623">
        <f>IF(реч.разв.!T24="высокий",3,IF(реч.разв.!T24= "средний",2,IF(реч.разв.!T24= "низкий",1)))</f>
        <v>3</v>
      </c>
      <c r="F19" s="624">
        <f>IF(реч.разв.!AE24="высокий",3,IF(реч.разв.!AE24= "средний",2,IF(реч.разв.!AE24= "низкий",1)))</f>
        <v>3</v>
      </c>
      <c r="G19" s="627">
        <f>IF(реч.разв.!AG24="высокий",3,IF(реч.разв.!AG24= "средний",2,IF(реч.разв.!AG24= "низкий",1)))</f>
        <v>3</v>
      </c>
      <c r="H19" s="622">
        <f>IF(реч.разв.!AI24="высокий",3,IF(реч.разв.!AI24= "средний",2,IF(реч.разв.!AI24= "низкий",1)))</f>
        <v>3</v>
      </c>
      <c r="I19" s="625">
        <f>IF(ФЭМП!Y24="высокий",3,IF(ФЭМП!Y24= "средний",2,IF(ФЭМП!Y24= "низкий",1)))</f>
        <v>2</v>
      </c>
      <c r="J19" s="627">
        <f>IF(ФЭМП!AA24="высокий",3,IF(ФЭМП!AA24= "средний",2,IF(ФЭМП!AA24= "низкий",1)))</f>
        <v>2</v>
      </c>
      <c r="K19" s="623">
        <f>IF(ФЭМП!AC24="высокий",3,IF(ФЭМП!AC24= "средний",2,IF(ФЭМП!AC24= "низкий",1)))</f>
        <v>3</v>
      </c>
      <c r="L19" s="625">
        <f>IF(ФКЦМ!P21="высокий",3,IF(ФКЦМ!P21= "средний",2,IF(ФКЦМ!P21= "низкий",1)))</f>
        <v>2</v>
      </c>
      <c r="M19" s="627">
        <f>IF(ФКЦМ!R21="высокий",3,IF(ФКЦМ!R21= "средний",2,IF(ФКЦМ!R21= "низкий",1)))</f>
        <v>2</v>
      </c>
      <c r="N19" s="622">
        <f>IF(ФКЦМ!T21="высокий",3,IF(ФКЦМ!T21= "средний",2,IF(ФКЦМ!T21= "низкий",1)))</f>
        <v>3</v>
      </c>
      <c r="O19" s="625">
        <f>IF(конструир.!M21="высокий",3,IF(конструир.!M21= "средний",2,IF(конструир.!M21= "низкий",1)))</f>
        <v>2</v>
      </c>
      <c r="P19" s="627">
        <f>IF(конструир.!O21="высокий",3,IF(конструир.!O21= "средний",2,IF(конструир.!O21= "низкий",1)))</f>
        <v>2</v>
      </c>
      <c r="Q19" s="623">
        <f>IF(конструир.!Q21="высокий",3,IF(конструир.!Q21= "средний",2,IF(конструир.!Q21= "низкий",1)))</f>
        <v>3</v>
      </c>
      <c r="R19" s="626">
        <f>IF(игра!AB21="высокий",3,IF(игра!AB21= "средний",2,IF(игра!AB21= "низкий",1)))</f>
        <v>2</v>
      </c>
      <c r="S19" s="627">
        <f>IF(игра!AD21="высокий",3,IF(игра!AD21= "средний",2,IF(игра!AD21= "низкий",1)))</f>
        <v>3</v>
      </c>
      <c r="T19" s="622">
        <f>IF(игра!AF21="высокий",3,IF(игра!AF21= "средний",2,IF(игра!AF21= "низкий",1)))</f>
        <v>3</v>
      </c>
      <c r="U19" s="625">
        <f>IF('ОБЖ,ТРУД'!V23="высокий",3,IF('ОБЖ,ТРУД'!V23= "средний",2,IF('ОБЖ,ТРУД'!V23= "низкий",1)))</f>
        <v>2</v>
      </c>
      <c r="V19" s="627">
        <f>IF('ОБЖ,ТРУД'!X23="высокий",3,IF('ОБЖ,ТРУД'!X23= "средний",2,IF('ОБЖ,ТРУД'!X23= "низкий",1)))</f>
        <v>2</v>
      </c>
      <c r="W19" s="623">
        <f>IF('ОБЖ,ТРУД'!Z23="высокий",3,IF('ОБЖ,ТРУД'!Z23= "средний",2,IF('ОБЖ,ТРУД'!Z23= "низкий",1)))</f>
        <v>3</v>
      </c>
      <c r="X19" s="626">
        <f>IF(ПБ!AK20="высокий",3,IF(ПБ!AK20= "средний",2,IF(ПБ!AK20= "низкий",1)))</f>
        <v>3</v>
      </c>
      <c r="Y19" s="627">
        <f>IF(ПБ!AM20="высокий",3,IF(ПБ!AM20= "средний",2,IF(ПБ!AM20= "низкий",1)))</f>
        <v>3</v>
      </c>
      <c r="Z19" s="622">
        <f>IF(ПБ!AO20="высокий",3,IF(ПБ!AO20= "средний",2,IF(ПБ!AO20= "низкий",1)))</f>
        <v>3</v>
      </c>
      <c r="AA19" s="625">
        <f>IF('ОБЖ,ТРУД'!AK23="высокий",3,IF('ОБЖ,ТРУД'!AK23= "средний",2,IF('ОБЖ,ТРУД'!AK23= "низкий",1)))</f>
        <v>3</v>
      </c>
      <c r="AB19" s="627">
        <f>IF('ОБЖ,ТРУД'!AM23="высокий",3,IF('ОБЖ,ТРУД'!AM23= "средний",2,IF('ОБЖ,ТРУД'!AM23= "низкий",1)))</f>
        <v>3</v>
      </c>
      <c r="AC19" s="623">
        <f>IF('ОБЖ,ТРУД'!AO23="высокий",3,IF('ОБЖ,ТРУД'!AO23= "средний",2,IF('ОБЖ,ТРУД'!AO23= "низкий",1)))</f>
        <v>3</v>
      </c>
      <c r="AD19" s="625">
        <f>IF(ИЗО!M21="высокий",3,IF(ИЗО!M21= "средний",2,IF(ИЗО!M21= "низкий",1)))</f>
        <v>3</v>
      </c>
      <c r="AE19" s="627">
        <f>IF(ИЗО!O21="высокий",3,IF(ИЗО!O21= "средний",2,IF(ИЗО!O21= "низкий",1)))</f>
        <v>3</v>
      </c>
      <c r="AF19" s="623">
        <f>IF(ИЗО!Q21="высокий",3,IF(ИЗО!Q21= "средний",2,IF(ИЗО!Q21= "низкий",1)))</f>
        <v>3</v>
      </c>
      <c r="AG19" s="626">
        <f>IF(ИЗО!V21="высокий",3,IF(ИЗО!V21= "средний",2,IF(ИЗО!V21= "низкий",1)))</f>
        <v>3</v>
      </c>
      <c r="AH19" s="627">
        <f>IF(ИЗО!X21="высокий",3,IF(ИЗО!X21= "средний",2,IF(ИЗО!X21= "низкий",1)))</f>
        <v>3</v>
      </c>
      <c r="AI19" s="622">
        <f>IF(ИЗО!Z21="высокий",3,IF(ИЗО!Z21= "средний",2,IF(ИЗО!Z21= "низкий",1)))</f>
        <v>3</v>
      </c>
      <c r="AJ19" s="625">
        <f>IF(ИЗО!AK21="высокий",3,IF(ИЗО!AK21= "средний",2,IF(ИЗО!AK21= "низкий",1)))</f>
        <v>3</v>
      </c>
      <c r="AK19" s="627">
        <f>IF(ИЗО!AM21="высокий",3,IF(ИЗО!AM21= "средний",2,IF(ИЗО!AM21= "низкий",1)))</f>
        <v>3</v>
      </c>
      <c r="AL19" s="623">
        <f>IF(ИЗО!AO21="высокий",3,IF(ИЗО!AO21= "средний",2,IF(ИЗО!AO21= "низкий",1)))</f>
        <v>3</v>
      </c>
      <c r="AM19" s="626">
        <f>IF('ФИЗО,ЗОЖ'!AB22="высокий",3,IF('ФИЗО,ЗОЖ'!AB22= "средний",2,IF('ФИЗО,ЗОЖ'!AB22= "низкий",1)))</f>
        <v>3</v>
      </c>
      <c r="AN19" s="627">
        <f>IF('ФИЗО,ЗОЖ'!AD22="высокий",3,IF('ФИЗО,ЗОЖ'!AD22= "средний",2,IF('ФИЗО,ЗОЖ'!AD22= "низкий",1)))</f>
        <v>3</v>
      </c>
      <c r="AO19" s="622">
        <f>IF('ФИЗО,ЗОЖ'!AF22="высокий",3,IF('ФИЗО,ЗОЖ'!AF22= "средний",2,IF('ФИЗО,ЗОЖ'!AF22= "низкий",1)))</f>
        <v>3</v>
      </c>
      <c r="AP19" s="625">
        <f>IF(музыка!V20="высокий",3,IF(музыка!V20= "средний",2,IF(музыка!V20= "низкий",1)))</f>
        <v>2</v>
      </c>
      <c r="AQ19" s="627">
        <f>IF(музыка!X20="высокий",3,IF(музыка!X20= "средний",2,IF(музыка!X20= "низкий",1)))</f>
        <v>2</v>
      </c>
      <c r="AR19" s="623">
        <f>IF(музыка!Z20="высокий",3,IF(музыка!Z20= "средний",2,IF(музыка!Z20= "низкий",1)))</f>
        <v>3</v>
      </c>
      <c r="AS19" s="626">
        <f>IF('ФИЗО,ЗОЖ'!P22="высокий",3,IF('ФИЗО,ЗОЖ'!P22= "средний",2,IF('ФИЗО,ЗОЖ'!P22= "низкий",1)))</f>
        <v>2</v>
      </c>
      <c r="AT19" s="627">
        <f>IF('ФИЗО,ЗОЖ'!R22="высокий",3,IF('ФИЗО,ЗОЖ'!R22= "средний",2,IF('ФИЗО,ЗОЖ'!R22= "низкий",1)))</f>
        <v>2</v>
      </c>
      <c r="AU19" s="622">
        <f>IF('ФИЗО,ЗОЖ'!T22="высокий",3,IF('ФИЗО,ЗОЖ'!T22= "средний",2,IF('ФИЗО,ЗОЖ'!T22= "низкий",1)))</f>
        <v>2</v>
      </c>
      <c r="AV19" s="462">
        <f t="shared" si="1"/>
        <v>2.4666666666666668</v>
      </c>
      <c r="AW19" s="628">
        <f t="shared" si="0"/>
        <v>2.5333333333333332</v>
      </c>
      <c r="AX19" s="463">
        <f t="shared" si="2"/>
        <v>2.9333333333333331</v>
      </c>
    </row>
    <row r="20" spans="1:50" s="13" customFormat="1" ht="23.25" customHeight="1">
      <c r="A20" s="396">
        <v>9</v>
      </c>
      <c r="B20" s="616" t="str">
        <f>реч.разв.!B25</f>
        <v xml:space="preserve">Д. Полина </v>
      </c>
      <c r="C20" s="630">
        <f>IF(реч.разв.!P25="высокий",3,IF(реч.разв.!P25= "средний",2,IF(реч.разв.!P25= "низкий",1)))</f>
        <v>2</v>
      </c>
      <c r="D20" s="627">
        <f>IF(реч.разв.!R25="высокий",3,IF(реч.разв.!R25= "средний",2,IF(реч.разв.!R25= "низкий",1)))</f>
        <v>3</v>
      </c>
      <c r="E20" s="623">
        <f>IF(реч.разв.!T25="высокий",3,IF(реч.разв.!T25= "средний",2,IF(реч.разв.!T25= "низкий",1)))</f>
        <v>3</v>
      </c>
      <c r="F20" s="624">
        <f>IF(реч.разв.!AE25="высокий",3,IF(реч.разв.!AE25= "средний",2,IF(реч.разв.!AE25= "низкий",1)))</f>
        <v>3</v>
      </c>
      <c r="G20" s="627">
        <f>IF(реч.разв.!AG25="высокий",3,IF(реч.разв.!AG25= "средний",2,IF(реч.разв.!AG25= "низкий",1)))</f>
        <v>3</v>
      </c>
      <c r="H20" s="622">
        <f>IF(реч.разв.!AI25="высокий",3,IF(реч.разв.!AI25= "средний",2,IF(реч.разв.!AI25= "низкий",1)))</f>
        <v>3</v>
      </c>
      <c r="I20" s="625">
        <f>IF(ФЭМП!Y25="высокий",3,IF(ФЭМП!Y25= "средний",2,IF(ФЭМП!Y25= "низкий",1)))</f>
        <v>3</v>
      </c>
      <c r="J20" s="627">
        <f>IF(ФЭМП!AA25="высокий",3,IF(ФЭМП!AA25= "средний",2,IF(ФЭМП!AA25= "низкий",1)))</f>
        <v>3</v>
      </c>
      <c r="K20" s="623">
        <f>IF(ФЭМП!AC25="высокий",3,IF(ФЭМП!AC25= "средний",2,IF(ФЭМП!AC25= "низкий",1)))</f>
        <v>3</v>
      </c>
      <c r="L20" s="625">
        <f>IF(ФКЦМ!P22="высокий",3,IF(ФКЦМ!P22= "средний",2,IF(ФКЦМ!P22= "низкий",1)))</f>
        <v>3</v>
      </c>
      <c r="M20" s="627">
        <f>IF(ФКЦМ!R22="высокий",3,IF(ФКЦМ!R22= "средний",2,IF(ФКЦМ!R22= "низкий",1)))</f>
        <v>3</v>
      </c>
      <c r="N20" s="622">
        <f>IF(ФКЦМ!T22="высокий",3,IF(ФКЦМ!T22= "средний",2,IF(ФКЦМ!T22= "низкий",1)))</f>
        <v>3</v>
      </c>
      <c r="O20" s="625">
        <f>IF(конструир.!M22="высокий",3,IF(конструир.!M22= "средний",2,IF(конструир.!M22= "низкий",1)))</f>
        <v>3</v>
      </c>
      <c r="P20" s="627">
        <f>IF(конструир.!O22="высокий",3,IF(конструир.!O22= "средний",2,IF(конструир.!O22= "низкий",1)))</f>
        <v>3</v>
      </c>
      <c r="Q20" s="623">
        <f>IF(конструир.!Q22="высокий",3,IF(конструир.!Q22= "средний",2,IF(конструир.!Q22= "низкий",1)))</f>
        <v>3</v>
      </c>
      <c r="R20" s="626">
        <f>IF(игра!AB22="высокий",3,IF(игра!AB22= "средний",2,IF(игра!AB22= "низкий",1)))</f>
        <v>3</v>
      </c>
      <c r="S20" s="627">
        <f>IF(игра!AD22="высокий",3,IF(игра!AD22= "средний",2,IF(игра!AD22= "низкий",1)))</f>
        <v>3</v>
      </c>
      <c r="T20" s="622">
        <f>IF(игра!AF22="высокий",3,IF(игра!AF22= "средний",2,IF(игра!AF22= "низкий",1)))</f>
        <v>3</v>
      </c>
      <c r="U20" s="625">
        <f>IF('ОБЖ,ТРУД'!V24="высокий",3,IF('ОБЖ,ТРУД'!V24= "средний",2,IF('ОБЖ,ТРУД'!V24= "низкий",1)))</f>
        <v>3</v>
      </c>
      <c r="V20" s="627">
        <f>IF('ОБЖ,ТРУД'!X24="высокий",3,IF('ОБЖ,ТРУД'!X24= "средний",2,IF('ОБЖ,ТРУД'!X24= "низкий",1)))</f>
        <v>3</v>
      </c>
      <c r="W20" s="623">
        <f>IF('ОБЖ,ТРУД'!Z24="высокий",3,IF('ОБЖ,ТРУД'!Z24= "средний",2,IF('ОБЖ,ТРУД'!Z24= "низкий",1)))</f>
        <v>3</v>
      </c>
      <c r="X20" s="626">
        <f>IF(ПБ!AK21="высокий",3,IF(ПБ!AK21= "средний",2,IF(ПБ!AK21= "низкий",1)))</f>
        <v>3</v>
      </c>
      <c r="Y20" s="627">
        <f>IF(ПБ!AM21="высокий",3,IF(ПБ!AM21= "средний",2,IF(ПБ!AM21= "низкий",1)))</f>
        <v>3</v>
      </c>
      <c r="Z20" s="622">
        <f>IF(ПБ!AO21="высокий",3,IF(ПБ!AO21= "средний",2,IF(ПБ!AO21= "низкий",1)))</f>
        <v>3</v>
      </c>
      <c r="AA20" s="625">
        <f>IF('ОБЖ,ТРУД'!AK24="высокий",3,IF('ОБЖ,ТРУД'!AK24= "средний",2,IF('ОБЖ,ТРУД'!AK24= "низкий",1)))</f>
        <v>3</v>
      </c>
      <c r="AB20" s="627">
        <f>IF('ОБЖ,ТРУД'!AM24="высокий",3,IF('ОБЖ,ТРУД'!AM24= "средний",2,IF('ОБЖ,ТРУД'!AM24= "низкий",1)))</f>
        <v>3</v>
      </c>
      <c r="AC20" s="623">
        <f>IF('ОБЖ,ТРУД'!AO24="высокий",3,IF('ОБЖ,ТРУД'!AO24= "средний",2,IF('ОБЖ,ТРУД'!AO24= "низкий",1)))</f>
        <v>3</v>
      </c>
      <c r="AD20" s="625">
        <f>IF(ИЗО!M22="высокий",3,IF(ИЗО!M22= "средний",2,IF(ИЗО!M22= "низкий",1)))</f>
        <v>3</v>
      </c>
      <c r="AE20" s="627">
        <f>IF(ИЗО!O22="высокий",3,IF(ИЗО!O22= "средний",2,IF(ИЗО!O22= "низкий",1)))</f>
        <v>3</v>
      </c>
      <c r="AF20" s="623">
        <f>IF(ИЗО!Q22="высокий",3,IF(ИЗО!Q22= "средний",2,IF(ИЗО!Q22= "низкий",1)))</f>
        <v>3</v>
      </c>
      <c r="AG20" s="626">
        <f>IF(ИЗО!V22="высокий",3,IF(ИЗО!V22= "средний",2,IF(ИЗО!V22= "низкий",1)))</f>
        <v>3</v>
      </c>
      <c r="AH20" s="627">
        <f>IF(ИЗО!X22="высокий",3,IF(ИЗО!X22= "средний",2,IF(ИЗО!X22= "низкий",1)))</f>
        <v>3</v>
      </c>
      <c r="AI20" s="622">
        <f>IF(ИЗО!Z22="высокий",3,IF(ИЗО!Z22= "средний",2,IF(ИЗО!Z22= "низкий",1)))</f>
        <v>3</v>
      </c>
      <c r="AJ20" s="625">
        <f>IF(ИЗО!AK22="высокий",3,IF(ИЗО!AK22= "средний",2,IF(ИЗО!AK22= "низкий",1)))</f>
        <v>3</v>
      </c>
      <c r="AK20" s="627">
        <f>IF(ИЗО!AM22="высокий",3,IF(ИЗО!AM22= "средний",2,IF(ИЗО!AM22= "низкий",1)))</f>
        <v>3</v>
      </c>
      <c r="AL20" s="623">
        <f>IF(ИЗО!AO22="высокий",3,IF(ИЗО!AO22= "средний",2,IF(ИЗО!AO22= "низкий",1)))</f>
        <v>3</v>
      </c>
      <c r="AM20" s="626">
        <f>IF('ФИЗО,ЗОЖ'!AB23="высокий",3,IF('ФИЗО,ЗОЖ'!AB23= "средний",2,IF('ФИЗО,ЗОЖ'!AB23= "низкий",1)))</f>
        <v>3</v>
      </c>
      <c r="AN20" s="627">
        <f>IF('ФИЗО,ЗОЖ'!AD23="высокий",3,IF('ФИЗО,ЗОЖ'!AD23= "средний",2,IF('ФИЗО,ЗОЖ'!AD23= "низкий",1)))</f>
        <v>3</v>
      </c>
      <c r="AO20" s="622">
        <f>IF('ФИЗО,ЗОЖ'!AF23="высокий",3,IF('ФИЗО,ЗОЖ'!AF23= "средний",2,IF('ФИЗО,ЗОЖ'!AF23= "низкий",1)))</f>
        <v>3</v>
      </c>
      <c r="AP20" s="625">
        <f>IF(музыка!V21="высокий",3,IF(музыка!V21= "средний",2,IF(музыка!V21= "низкий",1)))</f>
        <v>1</v>
      </c>
      <c r="AQ20" s="627">
        <f>IF(музыка!X21="высокий",3,IF(музыка!X21= "средний",2,IF(музыка!X21= "низкий",1)))</f>
        <v>2</v>
      </c>
      <c r="AR20" s="623">
        <f>IF(музыка!Z21="высокий",3,IF(музыка!Z21= "средний",2,IF(музыка!Z21= "низкий",1)))</f>
        <v>2</v>
      </c>
      <c r="AS20" s="626">
        <f>IF('ФИЗО,ЗОЖ'!P23="высокий",3,IF('ФИЗО,ЗОЖ'!P23= "средний",2,IF('ФИЗО,ЗОЖ'!P23= "низкий",1)))</f>
        <v>2</v>
      </c>
      <c r="AT20" s="627">
        <f>IF('ФИЗО,ЗОЖ'!R23="высокий",3,IF('ФИЗО,ЗОЖ'!R23= "средний",2,IF('ФИЗО,ЗОЖ'!R23= "низкий",1)))</f>
        <v>2</v>
      </c>
      <c r="AU20" s="622">
        <f>IF('ФИЗО,ЗОЖ'!T23="высокий",3,IF('ФИЗО,ЗОЖ'!T23= "средний",2,IF('ФИЗО,ЗОЖ'!T23= "низкий",1)))</f>
        <v>2</v>
      </c>
      <c r="AV20" s="462">
        <f t="shared" si="1"/>
        <v>2.7333333333333334</v>
      </c>
      <c r="AW20" s="628">
        <f t="shared" si="0"/>
        <v>2.8666666666666667</v>
      </c>
      <c r="AX20" s="463">
        <f t="shared" si="2"/>
        <v>2.8666666666666667</v>
      </c>
    </row>
    <row r="21" spans="1:50" s="13" customFormat="1" ht="23.25" customHeight="1">
      <c r="A21" s="396">
        <v>10</v>
      </c>
      <c r="B21" s="616" t="str">
        <f>реч.разв.!B26</f>
        <v xml:space="preserve">Е. Евгений </v>
      </c>
      <c r="C21" s="630">
        <f>IF(реч.разв.!P26="высокий",3,IF(реч.разв.!P26= "средний",2,IF(реч.разв.!P26= "низкий",1)))</f>
        <v>2</v>
      </c>
      <c r="D21" s="627">
        <f>IF(реч.разв.!R26="высокий",3,IF(реч.разв.!R26= "средний",2,IF(реч.разв.!R26= "низкий",1)))</f>
        <v>2</v>
      </c>
      <c r="E21" s="623">
        <f>IF(реч.разв.!T26="высокий",3,IF(реч.разв.!T26= "средний",2,IF(реч.разв.!T26= "низкий",1)))</f>
        <v>3</v>
      </c>
      <c r="F21" s="624">
        <f>IF(реч.разв.!AE26="высокий",3,IF(реч.разв.!AE26= "средний",2,IF(реч.разв.!AE26= "низкий",1)))</f>
        <v>2</v>
      </c>
      <c r="G21" s="627">
        <f>IF(реч.разв.!AG26="высокий",3,IF(реч.разв.!AG26= "средний",2,IF(реч.разв.!AG26= "низкий",1)))</f>
        <v>2</v>
      </c>
      <c r="H21" s="622">
        <f>IF(реч.разв.!AI26="высокий",3,IF(реч.разв.!AI26= "средний",2,IF(реч.разв.!AI26= "низкий",1)))</f>
        <v>3</v>
      </c>
      <c r="I21" s="625">
        <f>IF(ФЭМП!Y26="высокий",3,IF(ФЭМП!Y26= "средний",2,IF(ФЭМП!Y26= "низкий",1)))</f>
        <v>2</v>
      </c>
      <c r="J21" s="627">
        <f>IF(ФЭМП!AA26="высокий",3,IF(ФЭМП!AA26= "средний",2,IF(ФЭМП!AA26= "низкий",1)))</f>
        <v>2</v>
      </c>
      <c r="K21" s="623">
        <f>IF(ФЭМП!AC26="высокий",3,IF(ФЭМП!AC26= "средний",2,IF(ФЭМП!AC26= "низкий",1)))</f>
        <v>3</v>
      </c>
      <c r="L21" s="625">
        <f>IF(ФКЦМ!P23="высокий",3,IF(ФКЦМ!P23= "средний",2,IF(ФКЦМ!P23= "низкий",1)))</f>
        <v>2</v>
      </c>
      <c r="M21" s="627">
        <f>IF(ФКЦМ!R23="высокий",3,IF(ФКЦМ!R23= "средний",2,IF(ФКЦМ!R23= "низкий",1)))</f>
        <v>2</v>
      </c>
      <c r="N21" s="622">
        <f>IF(ФКЦМ!T23="высокий",3,IF(ФКЦМ!T23= "средний",2,IF(ФКЦМ!T23= "низкий",1)))</f>
        <v>3</v>
      </c>
      <c r="O21" s="625">
        <f>IF(конструир.!M23="высокий",3,IF(конструир.!M23= "средний",2,IF(конструир.!M23= "низкий",1)))</f>
        <v>2</v>
      </c>
      <c r="P21" s="627">
        <f>IF(конструир.!O23="высокий",3,IF(конструир.!O23= "средний",2,IF(конструир.!O23= "низкий",1)))</f>
        <v>2</v>
      </c>
      <c r="Q21" s="623">
        <f>IF(конструир.!Q23="высокий",3,IF(конструир.!Q23= "средний",2,IF(конструир.!Q23= "низкий",1)))</f>
        <v>3</v>
      </c>
      <c r="R21" s="626">
        <f>IF(игра!AB23="высокий",3,IF(игра!AB23= "средний",2,IF(игра!AB23= "низкий",1)))</f>
        <v>2</v>
      </c>
      <c r="S21" s="627">
        <f>IF(игра!AD23="высокий",3,IF(игра!AD23= "средний",2,IF(игра!AD23= "низкий",1)))</f>
        <v>2</v>
      </c>
      <c r="T21" s="622">
        <f>IF(игра!AF23="высокий",3,IF(игра!AF23= "средний",2,IF(игра!AF23= "низкий",1)))</f>
        <v>3</v>
      </c>
      <c r="U21" s="625">
        <f>IF('ОБЖ,ТРУД'!V25="высокий",3,IF('ОБЖ,ТРУД'!V25= "средний",2,IF('ОБЖ,ТРУД'!V25= "низкий",1)))</f>
        <v>2</v>
      </c>
      <c r="V21" s="627">
        <f>IF('ОБЖ,ТРУД'!X25="высокий",3,IF('ОБЖ,ТРУД'!X25= "средний",2,IF('ОБЖ,ТРУД'!X25= "низкий",1)))</f>
        <v>2</v>
      </c>
      <c r="W21" s="623">
        <f>IF('ОБЖ,ТРУД'!Z25="высокий",3,IF('ОБЖ,ТРУД'!Z25= "средний",2,IF('ОБЖ,ТРУД'!Z25= "низкий",1)))</f>
        <v>3</v>
      </c>
      <c r="X21" s="626">
        <f>IF(ПБ!AK22="высокий",3,IF(ПБ!AK22= "средний",2,IF(ПБ!AK22= "низкий",1)))</f>
        <v>2</v>
      </c>
      <c r="Y21" s="627">
        <f>IF(ПБ!AM22="высокий",3,IF(ПБ!AM22= "средний",2,IF(ПБ!AM22= "низкий",1)))</f>
        <v>2</v>
      </c>
      <c r="Z21" s="622">
        <f>IF(ПБ!AO22="высокий",3,IF(ПБ!AO22= "средний",2,IF(ПБ!AO22= "низкий",1)))</f>
        <v>3</v>
      </c>
      <c r="AA21" s="625">
        <f>IF('ОБЖ,ТРУД'!AK25="высокий",3,IF('ОБЖ,ТРУД'!AK25= "средний",2,IF('ОБЖ,ТРУД'!AK25= "низкий",1)))</f>
        <v>2</v>
      </c>
      <c r="AB21" s="627">
        <f>IF('ОБЖ,ТРУД'!AM25="высокий",3,IF('ОБЖ,ТРУД'!AM25= "средний",2,IF('ОБЖ,ТРУД'!AM25= "низкий",1)))</f>
        <v>2</v>
      </c>
      <c r="AC21" s="623">
        <f>IF('ОБЖ,ТРУД'!AO25="высокий",3,IF('ОБЖ,ТРУД'!AO25= "средний",2,IF('ОБЖ,ТРУД'!AO25= "низкий",1)))</f>
        <v>3</v>
      </c>
      <c r="AD21" s="625">
        <f>IF(ИЗО!M23="высокий",3,IF(ИЗО!M23= "средний",2,IF(ИЗО!M23= "низкий",1)))</f>
        <v>2</v>
      </c>
      <c r="AE21" s="627">
        <f>IF(ИЗО!O23="высокий",3,IF(ИЗО!O23= "средний",2,IF(ИЗО!O23= "низкий",1)))</f>
        <v>2</v>
      </c>
      <c r="AF21" s="623">
        <f>IF(ИЗО!Q23="высокий",3,IF(ИЗО!Q23= "средний",2,IF(ИЗО!Q23= "низкий",1)))</f>
        <v>3</v>
      </c>
      <c r="AG21" s="626">
        <f>IF(ИЗО!V23="высокий",3,IF(ИЗО!V23= "средний",2,IF(ИЗО!V23= "низкий",1)))</f>
        <v>2</v>
      </c>
      <c r="AH21" s="627">
        <f>IF(ИЗО!X23="высокий",3,IF(ИЗО!X23= "средний",2,IF(ИЗО!X23= "низкий",1)))</f>
        <v>3</v>
      </c>
      <c r="AI21" s="622">
        <f>IF(ИЗО!Z23="высокий",3,IF(ИЗО!Z23= "средний",2,IF(ИЗО!Z23= "низкий",1)))</f>
        <v>3</v>
      </c>
      <c r="AJ21" s="625">
        <f>IF(ИЗО!AK23="высокий",3,IF(ИЗО!AK23= "средний",2,IF(ИЗО!AK23= "низкий",1)))</f>
        <v>2</v>
      </c>
      <c r="AK21" s="627">
        <f>IF(ИЗО!AM23="высокий",3,IF(ИЗО!AM23= "средний",2,IF(ИЗО!AM23= "низкий",1)))</f>
        <v>2</v>
      </c>
      <c r="AL21" s="623">
        <f>IF(ИЗО!AO23="высокий",3,IF(ИЗО!AO23= "средний",2,IF(ИЗО!AO23= "низкий",1)))</f>
        <v>3</v>
      </c>
      <c r="AM21" s="626">
        <f>IF('ФИЗО,ЗОЖ'!AB24="высокий",3,IF('ФИЗО,ЗОЖ'!AB24= "средний",2,IF('ФИЗО,ЗОЖ'!AB24= "низкий",1)))</f>
        <v>2</v>
      </c>
      <c r="AN21" s="627">
        <f>IF('ФИЗО,ЗОЖ'!AD24="высокий",3,IF('ФИЗО,ЗОЖ'!AD24= "средний",2,IF('ФИЗО,ЗОЖ'!AD24= "низкий",1)))</f>
        <v>2</v>
      </c>
      <c r="AO21" s="622">
        <f>IF('ФИЗО,ЗОЖ'!AF24="высокий",3,IF('ФИЗО,ЗОЖ'!AF24= "средний",2,IF('ФИЗО,ЗОЖ'!AF24= "низкий",1)))</f>
        <v>3</v>
      </c>
      <c r="AP21" s="625">
        <f>IF(музыка!V22="высокий",3,IF(музыка!V22= "средний",2,IF(музыка!V22= "низкий",1)))</f>
        <v>2</v>
      </c>
      <c r="AQ21" s="627">
        <f>IF(музыка!X22="высокий",3,IF(музыка!X22= "средний",2,IF(музыка!X22= "низкий",1)))</f>
        <v>2</v>
      </c>
      <c r="AR21" s="623">
        <f>IF(музыка!Z22="высокий",3,IF(музыка!Z22= "средний",2,IF(музыка!Z22= "низкий",1)))</f>
        <v>2</v>
      </c>
      <c r="AS21" s="626">
        <f>IF('ФИЗО,ЗОЖ'!P24="высокий",3,IF('ФИЗО,ЗОЖ'!P24= "средний",2,IF('ФИЗО,ЗОЖ'!P24= "низкий",1)))</f>
        <v>2</v>
      </c>
      <c r="AT21" s="627">
        <f>IF('ФИЗО,ЗОЖ'!R24="высокий",3,IF('ФИЗО,ЗОЖ'!R24= "средний",2,IF('ФИЗО,ЗОЖ'!R24= "низкий",1)))</f>
        <v>2</v>
      </c>
      <c r="AU21" s="622">
        <f>IF('ФИЗО,ЗОЖ'!T24="высокий",3,IF('ФИЗО,ЗОЖ'!T24= "средний",2,IF('ФИЗО,ЗОЖ'!T24= "низкий",1)))</f>
        <v>2</v>
      </c>
      <c r="AV21" s="462">
        <f t="shared" si="1"/>
        <v>2</v>
      </c>
      <c r="AW21" s="628">
        <f t="shared" si="0"/>
        <v>2.0666666666666669</v>
      </c>
      <c r="AX21" s="463">
        <f t="shared" si="2"/>
        <v>2.8666666666666667</v>
      </c>
    </row>
    <row r="22" spans="1:50" s="13" customFormat="1" ht="23.25" customHeight="1">
      <c r="A22" s="396">
        <v>11</v>
      </c>
      <c r="B22" s="616" t="str">
        <f>реч.разв.!B27</f>
        <v xml:space="preserve">К.Мирон </v>
      </c>
      <c r="C22" s="630">
        <f>IF(реч.разв.!P27="высокий",3,IF(реч.разв.!P27= "средний",2,IF(реч.разв.!P27= "низкий",1)))</f>
        <v>2</v>
      </c>
      <c r="D22" s="627">
        <f>IF(реч.разв.!R27="высокий",3,IF(реч.разв.!R27= "средний",2,IF(реч.разв.!R27= "низкий",1)))</f>
        <v>2</v>
      </c>
      <c r="E22" s="623">
        <f>IF(реч.разв.!T27="высокий",3,IF(реч.разв.!T27= "средний",2,IF(реч.разв.!T27= "низкий",1)))</f>
        <v>3</v>
      </c>
      <c r="F22" s="624">
        <f>IF(реч.разв.!AE27="высокий",3,IF(реч.разв.!AE27= "средний",2,IF(реч.разв.!AE27= "низкий",1)))</f>
        <v>2</v>
      </c>
      <c r="G22" s="627">
        <f>IF(реч.разв.!AG27="высокий",3,IF(реч.разв.!AG27= "средний",2,IF(реч.разв.!AG27= "низкий",1)))</f>
        <v>2</v>
      </c>
      <c r="H22" s="622">
        <f>IF(реч.разв.!AI27="высокий",3,IF(реч.разв.!AI27= "средний",2,IF(реч.разв.!AI27= "низкий",1)))</f>
        <v>3</v>
      </c>
      <c r="I22" s="625">
        <f>IF(ФЭМП!Y27="высокий",3,IF(ФЭМП!Y27= "средний",2,IF(ФЭМП!Y27= "низкий",1)))</f>
        <v>2</v>
      </c>
      <c r="J22" s="627">
        <f>IF(ФЭМП!AA27="высокий",3,IF(ФЭМП!AA27= "средний",2,IF(ФЭМП!AA27= "низкий",1)))</f>
        <v>2</v>
      </c>
      <c r="K22" s="623">
        <f>IF(ФЭМП!AC27="высокий",3,IF(ФЭМП!AC27= "средний",2,IF(ФЭМП!AC27= "низкий",1)))</f>
        <v>3</v>
      </c>
      <c r="L22" s="625">
        <f>IF(ФКЦМ!P24="высокий",3,IF(ФКЦМ!P24= "средний",2,IF(ФКЦМ!P24= "низкий",1)))</f>
        <v>2</v>
      </c>
      <c r="M22" s="627">
        <f>IF(ФКЦМ!R24="высокий",3,IF(ФКЦМ!R24= "средний",2,IF(ФКЦМ!R24= "низкий",1)))</f>
        <v>2</v>
      </c>
      <c r="N22" s="622">
        <f>IF(ФКЦМ!T24="высокий",3,IF(ФКЦМ!T24= "средний",2,IF(ФКЦМ!T24= "низкий",1)))</f>
        <v>3</v>
      </c>
      <c r="O22" s="625">
        <f>IF(конструир.!M24="высокий",3,IF(конструир.!M24= "средний",2,IF(конструир.!M24= "низкий",1)))</f>
        <v>2</v>
      </c>
      <c r="P22" s="627">
        <f>IF(конструир.!O24="высокий",3,IF(конструир.!O24= "средний",2,IF(конструир.!O24= "низкий",1)))</f>
        <v>2</v>
      </c>
      <c r="Q22" s="623">
        <f>IF(конструир.!Q24="высокий",3,IF(конструир.!Q24= "средний",2,IF(конструир.!Q24= "низкий",1)))</f>
        <v>3</v>
      </c>
      <c r="R22" s="626">
        <f>IF(игра!AB24="высокий",3,IF(игра!AB24= "средний",2,IF(игра!AB24= "низкий",1)))</f>
        <v>2</v>
      </c>
      <c r="S22" s="627">
        <f>IF(игра!AD24="высокий",3,IF(игра!AD24= "средний",2,IF(игра!AD24= "низкий",1)))</f>
        <v>2</v>
      </c>
      <c r="T22" s="622">
        <f>IF(игра!AF24="высокий",3,IF(игра!AF24= "средний",2,IF(игра!AF24= "низкий",1)))</f>
        <v>3</v>
      </c>
      <c r="U22" s="625">
        <f>IF('ОБЖ,ТРУД'!V26="высокий",3,IF('ОБЖ,ТРУД'!V26= "средний",2,IF('ОБЖ,ТРУД'!V26= "низкий",1)))</f>
        <v>2</v>
      </c>
      <c r="V22" s="627">
        <f>IF('ОБЖ,ТРУД'!X26="высокий",3,IF('ОБЖ,ТРУД'!X26= "средний",2,IF('ОБЖ,ТРУД'!X26= "низкий",1)))</f>
        <v>2</v>
      </c>
      <c r="W22" s="623">
        <f>IF('ОБЖ,ТРУД'!Z26="высокий",3,IF('ОБЖ,ТРУД'!Z26= "средний",2,IF('ОБЖ,ТРУД'!Z26= "низкий",1)))</f>
        <v>3</v>
      </c>
      <c r="X22" s="626">
        <f>IF(ПБ!AK23="высокий",3,IF(ПБ!AK23= "средний",2,IF(ПБ!AK23= "низкий",1)))</f>
        <v>2</v>
      </c>
      <c r="Y22" s="627">
        <f>IF(ПБ!AM23="высокий",3,IF(ПБ!AM23= "средний",2,IF(ПБ!AM23= "низкий",1)))</f>
        <v>2</v>
      </c>
      <c r="Z22" s="622">
        <f>IF(ПБ!AO23="высокий",3,IF(ПБ!AO23= "средний",2,IF(ПБ!AO23= "низкий",1)))</f>
        <v>3</v>
      </c>
      <c r="AA22" s="625">
        <f>IF('ОБЖ,ТРУД'!AK26="высокий",3,IF('ОБЖ,ТРУД'!AK26= "средний",2,IF('ОБЖ,ТРУД'!AK26= "низкий",1)))</f>
        <v>2</v>
      </c>
      <c r="AB22" s="627">
        <f>IF('ОБЖ,ТРУД'!AM26="высокий",3,IF('ОБЖ,ТРУД'!AM26= "средний",2,IF('ОБЖ,ТРУД'!AM26= "низкий",1)))</f>
        <v>2</v>
      </c>
      <c r="AC22" s="623">
        <f>IF('ОБЖ,ТРУД'!AO26="высокий",3,IF('ОБЖ,ТРУД'!AO26= "средний",2,IF('ОБЖ,ТРУД'!AO26= "низкий",1)))</f>
        <v>3</v>
      </c>
      <c r="AD22" s="625">
        <f>IF(ИЗО!M24="высокий",3,IF(ИЗО!M24= "средний",2,IF(ИЗО!M24= "низкий",1)))</f>
        <v>2</v>
      </c>
      <c r="AE22" s="627">
        <f>IF(ИЗО!O24="высокий",3,IF(ИЗО!O24= "средний",2,IF(ИЗО!O24= "низкий",1)))</f>
        <v>2</v>
      </c>
      <c r="AF22" s="623">
        <f>IF(ИЗО!Q24="высокий",3,IF(ИЗО!Q24= "средний",2,IF(ИЗО!Q24= "низкий",1)))</f>
        <v>3</v>
      </c>
      <c r="AG22" s="626">
        <f>IF(ИЗО!V24="высокий",3,IF(ИЗО!V24= "средний",2,IF(ИЗО!V24= "низкий",1)))</f>
        <v>2</v>
      </c>
      <c r="AH22" s="627">
        <f>IF(ИЗО!X24="высокий",3,IF(ИЗО!X24= "средний",2,IF(ИЗО!X24= "низкий",1)))</f>
        <v>2</v>
      </c>
      <c r="AI22" s="622">
        <f>IF(ИЗО!Z24="высокий",3,IF(ИЗО!Z24= "средний",2,IF(ИЗО!Z24= "низкий",1)))</f>
        <v>3</v>
      </c>
      <c r="AJ22" s="625">
        <f>IF(ИЗО!AK24="высокий",3,IF(ИЗО!AK24= "средний",2,IF(ИЗО!AK24= "низкий",1)))</f>
        <v>2</v>
      </c>
      <c r="AK22" s="627">
        <f>IF(ИЗО!AM24="высокий",3,IF(ИЗО!AM24= "средний",2,IF(ИЗО!AM24= "низкий",1)))</f>
        <v>2</v>
      </c>
      <c r="AL22" s="623">
        <f>IF(ИЗО!AO24="высокий",3,IF(ИЗО!AO24= "средний",2,IF(ИЗО!AO24= "низкий",1)))</f>
        <v>3</v>
      </c>
      <c r="AM22" s="626">
        <f>IF('ФИЗО,ЗОЖ'!AB25="высокий",3,IF('ФИЗО,ЗОЖ'!AB25= "средний",2,IF('ФИЗО,ЗОЖ'!AB25= "низкий",1)))</f>
        <v>2</v>
      </c>
      <c r="AN22" s="627">
        <f>IF('ФИЗО,ЗОЖ'!AD25="высокий",3,IF('ФИЗО,ЗОЖ'!AD25= "средний",2,IF('ФИЗО,ЗОЖ'!AD25= "низкий",1)))</f>
        <v>2</v>
      </c>
      <c r="AO22" s="622">
        <f>IF('ФИЗО,ЗОЖ'!AF25="высокий",3,IF('ФИЗО,ЗОЖ'!AF25= "средний",2,IF('ФИЗО,ЗОЖ'!AF25= "низкий",1)))</f>
        <v>3</v>
      </c>
      <c r="AP22" s="625">
        <f>IF(музыка!V23="высокий",3,IF(музыка!V23= "средний",2,IF(музыка!V23= "низкий",1)))</f>
        <v>1</v>
      </c>
      <c r="AQ22" s="627">
        <f>IF(музыка!X23="высокий",3,IF(музыка!X23= "средний",2,IF(музыка!X23= "низкий",1)))</f>
        <v>2</v>
      </c>
      <c r="AR22" s="623">
        <f>IF(музыка!Z23="высокий",3,IF(музыка!Z23= "средний",2,IF(музыка!Z23= "низкий",1)))</f>
        <v>3</v>
      </c>
      <c r="AS22" s="626">
        <f>IF('ФИЗО,ЗОЖ'!P25="высокий",3,IF('ФИЗО,ЗОЖ'!P25= "средний",2,IF('ФИЗО,ЗОЖ'!P25= "низкий",1)))</f>
        <v>2</v>
      </c>
      <c r="AT22" s="627">
        <f>IF('ФИЗО,ЗОЖ'!R25="высокий",3,IF('ФИЗО,ЗОЖ'!R25= "средний",2,IF('ФИЗО,ЗОЖ'!R25= "низкий",1)))</f>
        <v>2</v>
      </c>
      <c r="AU22" s="622">
        <f>IF('ФИЗО,ЗОЖ'!T25="высокий",3,IF('ФИЗО,ЗОЖ'!T25= "средний",2,IF('ФИЗО,ЗОЖ'!T25= "низкий",1)))</f>
        <v>2</v>
      </c>
      <c r="AV22" s="462">
        <f t="shared" si="1"/>
        <v>1.9333333333333333</v>
      </c>
      <c r="AW22" s="628">
        <f t="shared" si="0"/>
        <v>2</v>
      </c>
      <c r="AX22" s="463">
        <f t="shared" si="2"/>
        <v>2.9333333333333331</v>
      </c>
    </row>
    <row r="23" spans="1:50" s="13" customFormat="1" ht="23.25" customHeight="1">
      <c r="A23" s="396">
        <v>12</v>
      </c>
      <c r="B23" s="616" t="str">
        <f>реч.разв.!B28</f>
        <v>К. Ульяна</v>
      </c>
      <c r="C23" s="630">
        <f>IF(реч.разв.!P28="высокий",3,IF(реч.разв.!P28= "средний",2,IF(реч.разв.!P28= "низкий",1)))</f>
        <v>2</v>
      </c>
      <c r="D23" s="627">
        <f>IF(реч.разв.!R28="высокий",3,IF(реч.разв.!R28= "средний",2,IF(реч.разв.!R28= "низкий",1)))</f>
        <v>2</v>
      </c>
      <c r="E23" s="623">
        <f>IF(реч.разв.!T28="высокий",3,IF(реч.разв.!T28= "средний",2,IF(реч.разв.!T28= "низкий",1)))</f>
        <v>3</v>
      </c>
      <c r="F23" s="624">
        <f>IF(реч.разв.!AE28="высокий",3,IF(реч.разв.!AE28= "средний",2,IF(реч.разв.!AE28= "низкий",1)))</f>
        <v>2</v>
      </c>
      <c r="G23" s="627">
        <f>IF(реч.разв.!AG28="высокий",3,IF(реч.разв.!AG28= "средний",2,IF(реч.разв.!AG28= "низкий",1)))</f>
        <v>2</v>
      </c>
      <c r="H23" s="622">
        <f>IF(реч.разв.!AI28="высокий",3,IF(реч.разв.!AI28= "средний",2,IF(реч.разв.!AI28= "низкий",1)))</f>
        <v>3</v>
      </c>
      <c r="I23" s="625">
        <f>IF(ФЭМП!Y28="высокий",3,IF(ФЭМП!Y28= "средний",2,IF(ФЭМП!Y28= "низкий",1)))</f>
        <v>2</v>
      </c>
      <c r="J23" s="627">
        <f>IF(ФЭМП!AA28="высокий",3,IF(ФЭМП!AA28= "средний",2,IF(ФЭМП!AA28= "низкий",1)))</f>
        <v>2</v>
      </c>
      <c r="K23" s="623">
        <f>IF(ФЭМП!AC28="высокий",3,IF(ФЭМП!AC28= "средний",2,IF(ФЭМП!AC28= "низкий",1)))</f>
        <v>3</v>
      </c>
      <c r="L23" s="625">
        <f>IF(ФКЦМ!P25="высокий",3,IF(ФКЦМ!P25= "средний",2,IF(ФКЦМ!P25= "низкий",1)))</f>
        <v>2</v>
      </c>
      <c r="M23" s="627">
        <f>IF(ФКЦМ!R25="высокий",3,IF(ФКЦМ!R25= "средний",2,IF(ФКЦМ!R25= "низкий",1)))</f>
        <v>2</v>
      </c>
      <c r="N23" s="622">
        <f>IF(ФКЦМ!T25="высокий",3,IF(ФКЦМ!T25= "средний",2,IF(ФКЦМ!T25= "низкий",1)))</f>
        <v>3</v>
      </c>
      <c r="O23" s="625">
        <f>IF(конструир.!M25="высокий",3,IF(конструир.!M25= "средний",2,IF(конструир.!M25= "низкий",1)))</f>
        <v>2</v>
      </c>
      <c r="P23" s="627">
        <f>IF(конструир.!O25="высокий",3,IF(конструир.!O25= "средний",2,IF(конструир.!O25= "низкий",1)))</f>
        <v>2</v>
      </c>
      <c r="Q23" s="623">
        <f>IF(конструир.!Q25="высокий",3,IF(конструир.!Q25= "средний",2,IF(конструир.!Q25= "низкий",1)))</f>
        <v>3</v>
      </c>
      <c r="R23" s="626">
        <f>IF(игра!AB25="высокий",3,IF(игра!AB25= "средний",2,IF(игра!AB25= "низкий",1)))</f>
        <v>2</v>
      </c>
      <c r="S23" s="627">
        <f>IF(игра!AD25="высокий",3,IF(игра!AD25= "средний",2,IF(игра!AD25= "низкий",1)))</f>
        <v>2</v>
      </c>
      <c r="T23" s="622">
        <f>IF(игра!AF25="высокий",3,IF(игра!AF25= "средний",2,IF(игра!AF25= "низкий",1)))</f>
        <v>3</v>
      </c>
      <c r="U23" s="625">
        <f>IF('ОБЖ,ТРУД'!V27="высокий",3,IF('ОБЖ,ТРУД'!V27= "средний",2,IF('ОБЖ,ТРУД'!V27= "низкий",1)))</f>
        <v>2</v>
      </c>
      <c r="V23" s="627">
        <f>IF('ОБЖ,ТРУД'!X27="высокий",3,IF('ОБЖ,ТРУД'!X27= "средний",2,IF('ОБЖ,ТРУД'!X27= "низкий",1)))</f>
        <v>2</v>
      </c>
      <c r="W23" s="623">
        <f>IF('ОБЖ,ТРУД'!Z27="высокий",3,IF('ОБЖ,ТРУД'!Z27= "средний",2,IF('ОБЖ,ТРУД'!Z27= "низкий",1)))</f>
        <v>3</v>
      </c>
      <c r="X23" s="626">
        <f>IF(ПБ!AK24="высокий",3,IF(ПБ!AK24= "средний",2,IF(ПБ!AK24= "низкий",1)))</f>
        <v>2</v>
      </c>
      <c r="Y23" s="627">
        <f>IF(ПБ!AM24="высокий",3,IF(ПБ!AM24= "средний",2,IF(ПБ!AM24= "низкий",1)))</f>
        <v>2</v>
      </c>
      <c r="Z23" s="622">
        <f>IF(ПБ!AO24="высокий",3,IF(ПБ!AO24= "средний",2,IF(ПБ!AO24= "низкий",1)))</f>
        <v>3</v>
      </c>
      <c r="AA23" s="625">
        <f>IF('ОБЖ,ТРУД'!AK27="высокий",3,IF('ОБЖ,ТРУД'!AK27= "средний",2,IF('ОБЖ,ТРУД'!AK27= "низкий",1)))</f>
        <v>2</v>
      </c>
      <c r="AB23" s="627">
        <f>IF('ОБЖ,ТРУД'!AM27="высокий",3,IF('ОБЖ,ТРУД'!AM27= "средний",2,IF('ОБЖ,ТРУД'!AM27= "низкий",1)))</f>
        <v>2</v>
      </c>
      <c r="AC23" s="623">
        <f>IF('ОБЖ,ТРУД'!AO27="высокий",3,IF('ОБЖ,ТРУД'!AO27= "средний",2,IF('ОБЖ,ТРУД'!AO27= "низкий",1)))</f>
        <v>3</v>
      </c>
      <c r="AD23" s="625">
        <f>IF(ИЗО!M25="высокий",3,IF(ИЗО!M25= "средний",2,IF(ИЗО!M25= "низкий",1)))</f>
        <v>2</v>
      </c>
      <c r="AE23" s="627">
        <f>IF(ИЗО!O25="высокий",3,IF(ИЗО!O25= "средний",2,IF(ИЗО!O25= "низкий",1)))</f>
        <v>2</v>
      </c>
      <c r="AF23" s="623">
        <f>IF(ИЗО!Q25="высокий",3,IF(ИЗО!Q25= "средний",2,IF(ИЗО!Q25= "низкий",1)))</f>
        <v>3</v>
      </c>
      <c r="AG23" s="626">
        <f>IF(ИЗО!V25="высокий",3,IF(ИЗО!V25= "средний",2,IF(ИЗО!V25= "низкий",1)))</f>
        <v>2</v>
      </c>
      <c r="AH23" s="627">
        <f>IF(ИЗО!X25="высокий",3,IF(ИЗО!X25= "средний",2,IF(ИЗО!X25= "низкий",1)))</f>
        <v>2</v>
      </c>
      <c r="AI23" s="622">
        <f>IF(ИЗО!Z25="высокий",3,IF(ИЗО!Z25= "средний",2,IF(ИЗО!Z25= "низкий",1)))</f>
        <v>3</v>
      </c>
      <c r="AJ23" s="625">
        <f>IF(ИЗО!AK25="высокий",3,IF(ИЗО!AK25= "средний",2,IF(ИЗО!AK25= "низкий",1)))</f>
        <v>2</v>
      </c>
      <c r="AK23" s="627">
        <f>IF(ИЗО!AM25="высокий",3,IF(ИЗО!AM25= "средний",2,IF(ИЗО!AM25= "низкий",1)))</f>
        <v>2</v>
      </c>
      <c r="AL23" s="623">
        <f>IF(ИЗО!AO25="высокий",3,IF(ИЗО!AO25= "средний",2,IF(ИЗО!AO25= "низкий",1)))</f>
        <v>3</v>
      </c>
      <c r="AM23" s="626">
        <f>IF('ФИЗО,ЗОЖ'!AB26="высокий",3,IF('ФИЗО,ЗОЖ'!AB26= "средний",2,IF('ФИЗО,ЗОЖ'!AB26= "низкий",1)))</f>
        <v>2</v>
      </c>
      <c r="AN23" s="627">
        <f>IF('ФИЗО,ЗОЖ'!AD26="высокий",3,IF('ФИЗО,ЗОЖ'!AD26= "средний",2,IF('ФИЗО,ЗОЖ'!AD26= "низкий",1)))</f>
        <v>2</v>
      </c>
      <c r="AO23" s="622">
        <f>IF('ФИЗО,ЗОЖ'!AF26="высокий",3,IF('ФИЗО,ЗОЖ'!AF26= "средний",2,IF('ФИЗО,ЗОЖ'!AF26= "низкий",1)))</f>
        <v>3</v>
      </c>
      <c r="AP23" s="625">
        <f>IF(музыка!V24="высокий",3,IF(музыка!V24= "средний",2,IF(музыка!V24= "низкий",1)))</f>
        <v>1</v>
      </c>
      <c r="AQ23" s="627">
        <f>IF(музыка!X24="высокий",3,IF(музыка!X24= "средний",2,IF(музыка!X24= "низкий",1)))</f>
        <v>2</v>
      </c>
      <c r="AR23" s="623">
        <f>IF(музыка!Z24="высокий",3,IF(музыка!Z24= "средний",2,IF(музыка!Z24= "низкий",1)))</f>
        <v>2</v>
      </c>
      <c r="AS23" s="626">
        <f>IF('ФИЗО,ЗОЖ'!P26="высокий",3,IF('ФИЗО,ЗОЖ'!P26= "средний",2,IF('ФИЗО,ЗОЖ'!P26= "низкий",1)))</f>
        <v>1</v>
      </c>
      <c r="AT23" s="627">
        <f>IF('ФИЗО,ЗОЖ'!R26="высокий",3,IF('ФИЗО,ЗОЖ'!R26= "средний",2,IF('ФИЗО,ЗОЖ'!R26= "низкий",1)))</f>
        <v>2</v>
      </c>
      <c r="AU23" s="622">
        <f>IF('ФИЗО,ЗОЖ'!T26="высокий",3,IF('ФИЗО,ЗОЖ'!T26= "средний",2,IF('ФИЗО,ЗОЖ'!T26= "низкий",1)))</f>
        <v>2</v>
      </c>
      <c r="AV23" s="462">
        <f t="shared" si="1"/>
        <v>1.8666666666666667</v>
      </c>
      <c r="AW23" s="628">
        <f t="shared" si="0"/>
        <v>2</v>
      </c>
      <c r="AX23" s="463">
        <f t="shared" si="2"/>
        <v>2.8666666666666667</v>
      </c>
    </row>
    <row r="24" spans="1:50" s="13" customFormat="1" ht="23.25" customHeight="1">
      <c r="A24" s="396">
        <v>13</v>
      </c>
      <c r="B24" s="616" t="str">
        <f>реч.разв.!B29</f>
        <v xml:space="preserve">К. Аделина </v>
      </c>
      <c r="C24" s="630">
        <f>IF(реч.разв.!P29="высокий",3,IF(реч.разв.!P29= "средний",2,IF(реч.разв.!P29= "низкий",1)))</f>
        <v>2</v>
      </c>
      <c r="D24" s="627">
        <f>IF(реч.разв.!R29="высокий",3,IF(реч.разв.!R29= "средний",2,IF(реч.разв.!R29= "низкий",1)))</f>
        <v>2</v>
      </c>
      <c r="E24" s="623">
        <f>IF(реч.разв.!T29="высокий",3,IF(реч.разв.!T29= "средний",2,IF(реч.разв.!T29= "низкий",1)))</f>
        <v>3</v>
      </c>
      <c r="F24" s="624">
        <f>IF(реч.разв.!AE29="высокий",3,IF(реч.разв.!AE29= "средний",2,IF(реч.разв.!AE29= "низкий",1)))</f>
        <v>2</v>
      </c>
      <c r="G24" s="627">
        <f>IF(реч.разв.!AG29="высокий",3,IF(реч.разв.!AG29= "средний",2,IF(реч.разв.!AG29= "низкий",1)))</f>
        <v>2</v>
      </c>
      <c r="H24" s="622">
        <f>IF(реч.разв.!AI29="высокий",3,IF(реч.разв.!AI29= "средний",2,IF(реч.разв.!AI29= "низкий",1)))</f>
        <v>3</v>
      </c>
      <c r="I24" s="625">
        <f>IF(ФЭМП!Y29="высокий",3,IF(ФЭМП!Y29= "средний",2,IF(ФЭМП!Y29= "низкий",1)))</f>
        <v>2</v>
      </c>
      <c r="J24" s="627">
        <f>IF(ФЭМП!AA29="высокий",3,IF(ФЭМП!AA29= "средний",2,IF(ФЭМП!AA29= "низкий",1)))</f>
        <v>2</v>
      </c>
      <c r="K24" s="623">
        <f>IF(ФЭМП!AC29="высокий",3,IF(ФЭМП!AC29= "средний",2,IF(ФЭМП!AC29= "низкий",1)))</f>
        <v>3</v>
      </c>
      <c r="L24" s="625">
        <f>IF(ФКЦМ!P26="высокий",3,IF(ФКЦМ!P26= "средний",2,IF(ФКЦМ!P26= "низкий",1)))</f>
        <v>2</v>
      </c>
      <c r="M24" s="627">
        <f>IF(ФКЦМ!R26="высокий",3,IF(ФКЦМ!R26= "средний",2,IF(ФКЦМ!R26= "низкий",1)))</f>
        <v>2</v>
      </c>
      <c r="N24" s="622">
        <f>IF(ФКЦМ!T26="высокий",3,IF(ФКЦМ!T26= "средний",2,IF(ФКЦМ!T26= "низкий",1)))</f>
        <v>3</v>
      </c>
      <c r="O24" s="625">
        <f>IF(конструир.!M26="высокий",3,IF(конструир.!M26= "средний",2,IF(конструир.!M26= "низкий",1)))</f>
        <v>3</v>
      </c>
      <c r="P24" s="627">
        <f>IF(конструир.!O26="высокий",3,IF(конструир.!O26= "средний",2,IF(конструир.!O26= "низкий",1)))</f>
        <v>3</v>
      </c>
      <c r="Q24" s="623">
        <f>IF(конструир.!Q26="высокий",3,IF(конструир.!Q26= "средний",2,IF(конструир.!Q26= "низкий",1)))</f>
        <v>3</v>
      </c>
      <c r="R24" s="626">
        <f>IF(игра!AB26="высокий",3,IF(игра!AB26= "средний",2,IF(игра!AB26= "низкий",1)))</f>
        <v>3</v>
      </c>
      <c r="S24" s="627">
        <f>IF(игра!AD26="высокий",3,IF(игра!AD26= "средний",2,IF(игра!AD26= "низкий",1)))</f>
        <v>3</v>
      </c>
      <c r="T24" s="622">
        <f>IF(игра!AF26="высокий",3,IF(игра!AF26= "средний",2,IF(игра!AF26= "низкий",1)))</f>
        <v>3</v>
      </c>
      <c r="U24" s="625">
        <f>IF('ОБЖ,ТРУД'!V28="высокий",3,IF('ОБЖ,ТРУД'!V28= "средний",2,IF('ОБЖ,ТРУД'!V28= "низкий",1)))</f>
        <v>2</v>
      </c>
      <c r="V24" s="627">
        <f>IF('ОБЖ,ТРУД'!X28="высокий",3,IF('ОБЖ,ТРУД'!X28= "средний",2,IF('ОБЖ,ТРУД'!X28= "низкий",1)))</f>
        <v>2</v>
      </c>
      <c r="W24" s="623">
        <f>IF('ОБЖ,ТРУД'!Z28="высокий",3,IF('ОБЖ,ТРУД'!Z28= "средний",2,IF('ОБЖ,ТРУД'!Z28= "низкий",1)))</f>
        <v>3</v>
      </c>
      <c r="X24" s="626">
        <f>IF(ПБ!AK25="высокий",3,IF(ПБ!AK25= "средний",2,IF(ПБ!AK25= "низкий",1)))</f>
        <v>2</v>
      </c>
      <c r="Y24" s="627">
        <f>IF(ПБ!AM25="высокий",3,IF(ПБ!AM25= "средний",2,IF(ПБ!AM25= "низкий",1)))</f>
        <v>2</v>
      </c>
      <c r="Z24" s="622">
        <f>IF(ПБ!AO25="высокий",3,IF(ПБ!AO25= "средний",2,IF(ПБ!AO25= "низкий",1)))</f>
        <v>3</v>
      </c>
      <c r="AA24" s="625">
        <f>IF('ОБЖ,ТРУД'!AK28="высокий",3,IF('ОБЖ,ТРУД'!AK28= "средний",2,IF('ОБЖ,ТРУД'!AK28= "низкий",1)))</f>
        <v>3</v>
      </c>
      <c r="AB24" s="627">
        <f>IF('ОБЖ,ТРУД'!AM28="высокий",3,IF('ОБЖ,ТРУД'!AM28= "средний",2,IF('ОБЖ,ТРУД'!AM28= "низкий",1)))</f>
        <v>3</v>
      </c>
      <c r="AC24" s="623">
        <f>IF('ОБЖ,ТРУД'!AO28="высокий",3,IF('ОБЖ,ТРУД'!AO28= "средний",2,IF('ОБЖ,ТРУД'!AO28= "низкий",1)))</f>
        <v>3</v>
      </c>
      <c r="AD24" s="625">
        <f>IF(ИЗО!M26="высокий",3,IF(ИЗО!M26= "средний",2,IF(ИЗО!M26= "низкий",1)))</f>
        <v>2</v>
      </c>
      <c r="AE24" s="627">
        <f>IF(ИЗО!O26="высокий",3,IF(ИЗО!O26= "средний",2,IF(ИЗО!O26= "низкий",1)))</f>
        <v>2</v>
      </c>
      <c r="AF24" s="623">
        <f>IF(ИЗО!Q26="высокий",3,IF(ИЗО!Q26= "средний",2,IF(ИЗО!Q26= "низкий",1)))</f>
        <v>3</v>
      </c>
      <c r="AG24" s="626">
        <f>IF(ИЗО!V26="высокий",3,IF(ИЗО!V26= "средний",2,IF(ИЗО!V26= "низкий",1)))</f>
        <v>2</v>
      </c>
      <c r="AH24" s="627">
        <f>IF(ИЗО!X26="высокий",3,IF(ИЗО!X26= "средний",2,IF(ИЗО!X26= "низкий",1)))</f>
        <v>3</v>
      </c>
      <c r="AI24" s="622">
        <f>IF(ИЗО!Z26="высокий",3,IF(ИЗО!Z26= "средний",2,IF(ИЗО!Z26= "низкий",1)))</f>
        <v>3</v>
      </c>
      <c r="AJ24" s="625">
        <f>IF(ИЗО!AK26="высокий",3,IF(ИЗО!AK26= "средний",2,IF(ИЗО!AK26= "низкий",1)))</f>
        <v>2</v>
      </c>
      <c r="AK24" s="627">
        <f>IF(ИЗО!AM26="высокий",3,IF(ИЗО!AM26= "средний",2,IF(ИЗО!AM26= "низкий",1)))</f>
        <v>2</v>
      </c>
      <c r="AL24" s="623">
        <f>IF(ИЗО!AO26="высокий",3,IF(ИЗО!AO26= "средний",2,IF(ИЗО!AO26= "низкий",1)))</f>
        <v>3</v>
      </c>
      <c r="AM24" s="626">
        <f>IF('ФИЗО,ЗОЖ'!AB27="высокий",3,IF('ФИЗО,ЗОЖ'!AB27= "средний",2,IF('ФИЗО,ЗОЖ'!AB27= "низкий",1)))</f>
        <v>2</v>
      </c>
      <c r="AN24" s="627">
        <f>IF('ФИЗО,ЗОЖ'!AD27="высокий",3,IF('ФИЗО,ЗОЖ'!AD27= "средний",2,IF('ФИЗО,ЗОЖ'!AD27= "низкий",1)))</f>
        <v>3</v>
      </c>
      <c r="AO24" s="622">
        <f>IF('ФИЗО,ЗОЖ'!AF27="высокий",3,IF('ФИЗО,ЗОЖ'!AF27= "средний",2,IF('ФИЗО,ЗОЖ'!AF27= "низкий",1)))</f>
        <v>3</v>
      </c>
      <c r="AP24" s="625">
        <f>IF(музыка!V25="высокий",3,IF(музыка!V25= "средний",2,IF(музыка!V25= "низкий",1)))</f>
        <v>1</v>
      </c>
      <c r="AQ24" s="627">
        <f>IF(музыка!X25="высокий",3,IF(музыка!X25= "средний",2,IF(музыка!X25= "низкий",1)))</f>
        <v>1</v>
      </c>
      <c r="AR24" s="623">
        <f>IF(музыка!Z25="высокий",3,IF(музыка!Z25= "средний",2,IF(музыка!Z25= "низкий",1)))</f>
        <v>2</v>
      </c>
      <c r="AS24" s="626">
        <f>IF('ФИЗО,ЗОЖ'!P27="высокий",3,IF('ФИЗО,ЗОЖ'!P27= "средний",2,IF('ФИЗО,ЗОЖ'!P27= "низкий",1)))</f>
        <v>1</v>
      </c>
      <c r="AT24" s="627">
        <f>IF('ФИЗО,ЗОЖ'!R27="высокий",3,IF('ФИЗО,ЗОЖ'!R27= "средний",2,IF('ФИЗО,ЗОЖ'!R27= "низкий",1)))</f>
        <v>2</v>
      </c>
      <c r="AU24" s="622">
        <f>IF('ФИЗО,ЗОЖ'!T27="высокий",3,IF('ФИЗО,ЗОЖ'!T27= "средний",2,IF('ФИЗО,ЗОЖ'!T27= "низкий",1)))</f>
        <v>2</v>
      </c>
      <c r="AV24" s="462">
        <f t="shared" si="1"/>
        <v>2.0666666666666669</v>
      </c>
      <c r="AW24" s="628">
        <f t="shared" si="0"/>
        <v>2.2666666666666666</v>
      </c>
      <c r="AX24" s="463">
        <f t="shared" si="2"/>
        <v>2.8666666666666667</v>
      </c>
    </row>
    <row r="25" spans="1:50" s="13" customFormat="1" ht="23.25" customHeight="1">
      <c r="A25" s="396">
        <v>14</v>
      </c>
      <c r="B25" s="616" t="str">
        <f>реч.разв.!B30</f>
        <v>М. Руслан</v>
      </c>
      <c r="C25" s="630">
        <f>IF(реч.разв.!P30="высокий",3,IF(реч.разв.!P30= "средний",2,IF(реч.разв.!P30= "низкий",1)))</f>
        <v>2</v>
      </c>
      <c r="D25" s="627">
        <f>IF(реч.разв.!R30="высокий",3,IF(реч.разв.!R30= "средний",2,IF(реч.разв.!R30= "низкий",1)))</f>
        <v>2</v>
      </c>
      <c r="E25" s="623">
        <f>IF(реч.разв.!T30="высокий",3,IF(реч.разв.!T30= "средний",2,IF(реч.разв.!T30= "низкий",1)))</f>
        <v>3</v>
      </c>
      <c r="F25" s="624">
        <f>IF(реч.разв.!AE30="высокий",3,IF(реч.разв.!AE30= "средний",2,IF(реч.разв.!AE30= "низкий",1)))</f>
        <v>2</v>
      </c>
      <c r="G25" s="627">
        <f>IF(реч.разв.!AG30="высокий",3,IF(реч.разв.!AG30= "средний",2,IF(реч.разв.!AG30= "низкий",1)))</f>
        <v>2</v>
      </c>
      <c r="H25" s="622">
        <f>IF(реч.разв.!AI30="высокий",3,IF(реч.разв.!AI30= "средний",2,IF(реч.разв.!AI30= "низкий",1)))</f>
        <v>3</v>
      </c>
      <c r="I25" s="625">
        <f>IF(ФЭМП!Y30="высокий",3,IF(ФЭМП!Y30= "средний",2,IF(ФЭМП!Y30= "низкий",1)))</f>
        <v>2</v>
      </c>
      <c r="J25" s="627">
        <f>IF(ФЭМП!AA30="высокий",3,IF(ФЭМП!AA30= "средний",2,IF(ФЭМП!AA30= "низкий",1)))</f>
        <v>2</v>
      </c>
      <c r="K25" s="623">
        <f>IF(ФЭМП!AC30="высокий",3,IF(ФЭМП!AC30= "средний",2,IF(ФЭМП!AC30= "низкий",1)))</f>
        <v>3</v>
      </c>
      <c r="L25" s="625">
        <f>IF(ФКЦМ!P27="высокий",3,IF(ФКЦМ!P27= "средний",2,IF(ФКЦМ!P27= "низкий",1)))</f>
        <v>2</v>
      </c>
      <c r="M25" s="627">
        <f>IF(ФКЦМ!R27="высокий",3,IF(ФКЦМ!R27= "средний",2,IF(ФКЦМ!R27= "низкий",1)))</f>
        <v>2</v>
      </c>
      <c r="N25" s="622">
        <f>IF(ФКЦМ!T27="высокий",3,IF(ФКЦМ!T27= "средний",2,IF(ФКЦМ!T27= "низкий",1)))</f>
        <v>3</v>
      </c>
      <c r="O25" s="625">
        <f>IF(конструир.!M27="высокий",3,IF(конструир.!M27= "средний",2,IF(конструир.!M27= "низкий",1)))</f>
        <v>2</v>
      </c>
      <c r="P25" s="627">
        <f>IF(конструир.!O27="высокий",3,IF(конструир.!O27= "средний",2,IF(конструир.!O27= "низкий",1)))</f>
        <v>2</v>
      </c>
      <c r="Q25" s="623">
        <f>IF(конструир.!Q27="высокий",3,IF(конструир.!Q27= "средний",2,IF(конструир.!Q27= "низкий",1)))</f>
        <v>3</v>
      </c>
      <c r="R25" s="626">
        <f>IF(игра!AB27="высокий",3,IF(игра!AB27= "средний",2,IF(игра!AB27= "низкий",1)))</f>
        <v>2</v>
      </c>
      <c r="S25" s="627">
        <f>IF(игра!AD27="высокий",3,IF(игра!AD27= "средний",2,IF(игра!AD27= "низкий",1)))</f>
        <v>2</v>
      </c>
      <c r="T25" s="622">
        <f>IF(игра!AF27="высокий",3,IF(игра!AF27= "средний",2,IF(игра!AF27= "низкий",1)))</f>
        <v>3</v>
      </c>
      <c r="U25" s="625">
        <f>IF('ОБЖ,ТРУД'!V29="высокий",3,IF('ОБЖ,ТРУД'!V29= "средний",2,IF('ОБЖ,ТРУД'!V29= "низкий",1)))</f>
        <v>2</v>
      </c>
      <c r="V25" s="627">
        <f>IF('ОБЖ,ТРУД'!X29="высокий",3,IF('ОБЖ,ТРУД'!X29= "средний",2,IF('ОБЖ,ТРУД'!X29= "низкий",1)))</f>
        <v>2</v>
      </c>
      <c r="W25" s="623">
        <f>IF('ОБЖ,ТРУД'!Z29="высокий",3,IF('ОБЖ,ТРУД'!Z29= "средний",2,IF('ОБЖ,ТРУД'!Z29= "низкий",1)))</f>
        <v>3</v>
      </c>
      <c r="X25" s="626">
        <f>IF(ПБ!AK26="высокий",3,IF(ПБ!AK26= "средний",2,IF(ПБ!AK26= "низкий",1)))</f>
        <v>2</v>
      </c>
      <c r="Y25" s="627">
        <f>IF(ПБ!AM26="высокий",3,IF(ПБ!AM26= "средний",2,IF(ПБ!AM26= "низкий",1)))</f>
        <v>2</v>
      </c>
      <c r="Z25" s="622">
        <f>IF(ПБ!AO26="высокий",3,IF(ПБ!AO26= "средний",2,IF(ПБ!AO26= "низкий",1)))</f>
        <v>3</v>
      </c>
      <c r="AA25" s="625">
        <f>IF('ОБЖ,ТРУД'!AK29="высокий",3,IF('ОБЖ,ТРУД'!AK29= "средний",2,IF('ОБЖ,ТРУД'!AK29= "низкий",1)))</f>
        <v>2</v>
      </c>
      <c r="AB25" s="627">
        <f>IF('ОБЖ,ТРУД'!AM29="высокий",3,IF('ОБЖ,ТРУД'!AM29= "средний",2,IF('ОБЖ,ТРУД'!AM29= "низкий",1)))</f>
        <v>2</v>
      </c>
      <c r="AC25" s="623">
        <f>IF('ОБЖ,ТРУД'!AO29="высокий",3,IF('ОБЖ,ТРУД'!AO29= "средний",2,IF('ОБЖ,ТРУД'!AO29= "низкий",1)))</f>
        <v>3</v>
      </c>
      <c r="AD25" s="625">
        <f>IF(ИЗО!M27="высокий",3,IF(ИЗО!M27= "средний",2,IF(ИЗО!M27= "низкий",1)))</f>
        <v>2</v>
      </c>
      <c r="AE25" s="627">
        <f>IF(ИЗО!O27="высокий",3,IF(ИЗО!O27= "средний",2,IF(ИЗО!O27= "низкий",1)))</f>
        <v>2</v>
      </c>
      <c r="AF25" s="623">
        <f>IF(ИЗО!Q27="высокий",3,IF(ИЗО!Q27= "средний",2,IF(ИЗО!Q27= "низкий",1)))</f>
        <v>3</v>
      </c>
      <c r="AG25" s="626">
        <f>IF(ИЗО!V27="высокий",3,IF(ИЗО!V27= "средний",2,IF(ИЗО!V27= "низкий",1)))</f>
        <v>2</v>
      </c>
      <c r="AH25" s="627">
        <f>IF(ИЗО!X27="высокий",3,IF(ИЗО!X27= "средний",2,IF(ИЗО!X27= "низкий",1)))</f>
        <v>2</v>
      </c>
      <c r="AI25" s="622">
        <f>IF(ИЗО!Z27="высокий",3,IF(ИЗО!Z27= "средний",2,IF(ИЗО!Z27= "низкий",1)))</f>
        <v>3</v>
      </c>
      <c r="AJ25" s="625">
        <f>IF(ИЗО!AK27="высокий",3,IF(ИЗО!AK27= "средний",2,IF(ИЗО!AK27= "низкий",1)))</f>
        <v>2</v>
      </c>
      <c r="AK25" s="627">
        <f>IF(ИЗО!AM27="высокий",3,IF(ИЗО!AM27= "средний",2,IF(ИЗО!AM27= "низкий",1)))</f>
        <v>2</v>
      </c>
      <c r="AL25" s="623">
        <f>IF(ИЗО!AO27="высокий",3,IF(ИЗО!AO27= "средний",2,IF(ИЗО!AO27= "низкий",1)))</f>
        <v>3</v>
      </c>
      <c r="AM25" s="626">
        <f>IF('ФИЗО,ЗОЖ'!AB28="высокий",3,IF('ФИЗО,ЗОЖ'!AB28= "средний",2,IF('ФИЗО,ЗОЖ'!AB28= "низкий",1)))</f>
        <v>2</v>
      </c>
      <c r="AN25" s="627">
        <f>IF('ФИЗО,ЗОЖ'!AD28="высокий",3,IF('ФИЗО,ЗОЖ'!AD28= "средний",2,IF('ФИЗО,ЗОЖ'!AD28= "низкий",1)))</f>
        <v>2</v>
      </c>
      <c r="AO25" s="622">
        <f>IF('ФИЗО,ЗОЖ'!AF28="высокий",3,IF('ФИЗО,ЗОЖ'!AF28= "средний",2,IF('ФИЗО,ЗОЖ'!AF28= "низкий",1)))</f>
        <v>3</v>
      </c>
      <c r="AP25" s="625">
        <f>IF(музыка!V26="высокий",3,IF(музыка!V26= "средний",2,IF(музыка!V26= "низкий",1)))</f>
        <v>2</v>
      </c>
      <c r="AQ25" s="627">
        <f>IF(музыка!X26="высокий",3,IF(музыка!X26= "средний",2,IF(музыка!X26= "низкий",1)))</f>
        <v>2</v>
      </c>
      <c r="AR25" s="623">
        <f>IF(музыка!Z26="высокий",3,IF(музыка!Z26= "средний",2,IF(музыка!Z26= "низкий",1)))</f>
        <v>3</v>
      </c>
      <c r="AS25" s="626">
        <f>IF('ФИЗО,ЗОЖ'!P28="высокий",3,IF('ФИЗО,ЗОЖ'!P28= "средний",2,IF('ФИЗО,ЗОЖ'!P28= "низкий",1)))</f>
        <v>1</v>
      </c>
      <c r="AT25" s="627">
        <f>IF('ФИЗО,ЗОЖ'!R28="высокий",3,IF('ФИЗО,ЗОЖ'!R28= "средний",2,IF('ФИЗО,ЗОЖ'!R28= "низкий",1)))</f>
        <v>1</v>
      </c>
      <c r="AU25" s="622">
        <f>IF('ФИЗО,ЗОЖ'!T28="высокий",3,IF('ФИЗО,ЗОЖ'!T28= "средний",2,IF('ФИЗО,ЗОЖ'!T28= "низкий",1)))</f>
        <v>2</v>
      </c>
      <c r="AV25" s="462">
        <f t="shared" si="1"/>
        <v>1.9333333333333333</v>
      </c>
      <c r="AW25" s="628">
        <f t="shared" si="0"/>
        <v>1.9333333333333333</v>
      </c>
      <c r="AX25" s="463">
        <f t="shared" si="2"/>
        <v>2.9333333333333331</v>
      </c>
    </row>
    <row r="26" spans="1:50" s="13" customFormat="1" ht="23.25" customHeight="1">
      <c r="A26" s="396">
        <v>15</v>
      </c>
      <c r="B26" s="616" t="str">
        <f>реч.разв.!B31</f>
        <v xml:space="preserve">П. Екатерина </v>
      </c>
      <c r="C26" s="630">
        <f>IF(реч.разв.!P31="высокий",3,IF(реч.разв.!P31= "средний",2,IF(реч.разв.!P31= "низкий",1)))</f>
        <v>2</v>
      </c>
      <c r="D26" s="627">
        <f>IF(реч.разв.!R31="высокий",3,IF(реч.разв.!R31= "средний",2,IF(реч.разв.!R31= "низкий",1)))</f>
        <v>2</v>
      </c>
      <c r="E26" s="623">
        <f>IF(реч.разв.!T31="высокий",3,IF(реч.разв.!T31= "средний",2,IF(реч.разв.!T31= "низкий",1)))</f>
        <v>3</v>
      </c>
      <c r="F26" s="624">
        <f>IF(реч.разв.!AE31="высокий",3,IF(реч.разв.!AE31= "средний",2,IF(реч.разв.!AE31= "низкий",1)))</f>
        <v>3</v>
      </c>
      <c r="G26" s="627">
        <f>IF(реч.разв.!AG31="высокий",3,IF(реч.разв.!AG31= "средний",2,IF(реч.разв.!AG31= "низкий",1)))</f>
        <v>3</v>
      </c>
      <c r="H26" s="622">
        <f>IF(реч.разв.!AI31="высокий",3,IF(реч.разв.!AI31= "средний",2,IF(реч.разв.!AI31= "низкий",1)))</f>
        <v>3</v>
      </c>
      <c r="I26" s="625">
        <f>IF(ФЭМП!Y31="высокий",3,IF(ФЭМП!Y31= "средний",2,IF(ФЭМП!Y31= "низкий",1)))</f>
        <v>2</v>
      </c>
      <c r="J26" s="627">
        <f>IF(ФЭМП!AA31="высокий",3,IF(ФЭМП!AA31= "средний",2,IF(ФЭМП!AA31= "низкий",1)))</f>
        <v>2</v>
      </c>
      <c r="K26" s="623">
        <f>IF(ФЭМП!AC31="высокий",3,IF(ФЭМП!AC31= "средний",2,IF(ФЭМП!AC31= "низкий",1)))</f>
        <v>3</v>
      </c>
      <c r="L26" s="625">
        <f>IF(ФКЦМ!P28="высокий",3,IF(ФКЦМ!P28= "средний",2,IF(ФКЦМ!P28= "низкий",1)))</f>
        <v>2</v>
      </c>
      <c r="M26" s="627">
        <f>IF(ФКЦМ!R28="высокий",3,IF(ФКЦМ!R28= "средний",2,IF(ФКЦМ!R28= "низкий",1)))</f>
        <v>2</v>
      </c>
      <c r="N26" s="622">
        <f>IF(ФКЦМ!T28="высокий",3,IF(ФКЦМ!T28= "средний",2,IF(ФКЦМ!T28= "низкий",1)))</f>
        <v>3</v>
      </c>
      <c r="O26" s="625">
        <f>IF(конструир.!M28="высокий",3,IF(конструир.!M28= "средний",2,IF(конструир.!M28= "низкий",1)))</f>
        <v>3</v>
      </c>
      <c r="P26" s="627">
        <f>IF(конструир.!O28="высокий",3,IF(конструир.!O28= "средний",2,IF(конструир.!O28= "низкий",1)))</f>
        <v>3</v>
      </c>
      <c r="Q26" s="623">
        <f>IF(конструир.!Q28="высокий",3,IF(конструир.!Q28= "средний",2,IF(конструир.!Q28= "низкий",1)))</f>
        <v>3</v>
      </c>
      <c r="R26" s="626">
        <f>IF(игра!AB28="высокий",3,IF(игра!AB28= "средний",2,IF(игра!AB28= "низкий",1)))</f>
        <v>3</v>
      </c>
      <c r="S26" s="627">
        <f>IF(игра!AD28="высокий",3,IF(игра!AD28= "средний",2,IF(игра!AD28= "низкий",1)))</f>
        <v>3</v>
      </c>
      <c r="T26" s="622">
        <f>IF(игра!AF28="высокий",3,IF(игра!AF28= "средний",2,IF(игра!AF28= "низкий",1)))</f>
        <v>3</v>
      </c>
      <c r="U26" s="625">
        <f>IF('ОБЖ,ТРУД'!V30="высокий",3,IF('ОБЖ,ТРУД'!V30= "средний",2,IF('ОБЖ,ТРУД'!V30= "низкий",1)))</f>
        <v>2</v>
      </c>
      <c r="V26" s="627">
        <f>IF('ОБЖ,ТРУД'!X30="высокий",3,IF('ОБЖ,ТРУД'!X30= "средний",2,IF('ОБЖ,ТРУД'!X30= "низкий",1)))</f>
        <v>3</v>
      </c>
      <c r="W26" s="623">
        <f>IF('ОБЖ,ТРУД'!Z30="высокий",3,IF('ОБЖ,ТРУД'!Z30= "средний",2,IF('ОБЖ,ТРУД'!Z30= "низкий",1)))</f>
        <v>3</v>
      </c>
      <c r="X26" s="626">
        <f>IF(ПБ!AK27="высокий",3,IF(ПБ!AK27= "средний",2,IF(ПБ!AK27= "низкий",1)))</f>
        <v>2</v>
      </c>
      <c r="Y26" s="627">
        <f>IF(ПБ!AM27="высокий",3,IF(ПБ!AM27= "средний",2,IF(ПБ!AM27= "низкий",1)))</f>
        <v>2</v>
      </c>
      <c r="Z26" s="622">
        <f>IF(ПБ!AO27="высокий",3,IF(ПБ!AO27= "средний",2,IF(ПБ!AO27= "низкий",1)))</f>
        <v>3</v>
      </c>
      <c r="AA26" s="625">
        <f>IF('ОБЖ,ТРУД'!AK30="высокий",3,IF('ОБЖ,ТРУД'!AK30= "средний",2,IF('ОБЖ,ТРУД'!AK30= "низкий",1)))</f>
        <v>3</v>
      </c>
      <c r="AB26" s="627">
        <f>IF('ОБЖ,ТРУД'!AM30="высокий",3,IF('ОБЖ,ТРУД'!AM30= "средний",2,IF('ОБЖ,ТРУД'!AM30= "низкий",1)))</f>
        <v>3</v>
      </c>
      <c r="AC26" s="623">
        <f>IF('ОБЖ,ТРУД'!AO30="высокий",3,IF('ОБЖ,ТРУД'!AO30= "средний",2,IF('ОБЖ,ТРУД'!AO30= "низкий",1)))</f>
        <v>3</v>
      </c>
      <c r="AD26" s="625">
        <f>IF(ИЗО!M28="высокий",3,IF(ИЗО!M28= "средний",2,IF(ИЗО!M28= "низкий",1)))</f>
        <v>2</v>
      </c>
      <c r="AE26" s="627">
        <f>IF(ИЗО!O28="высокий",3,IF(ИЗО!O28= "средний",2,IF(ИЗО!O28= "низкий",1)))</f>
        <v>2</v>
      </c>
      <c r="AF26" s="623">
        <f>IF(ИЗО!Q28="высокий",3,IF(ИЗО!Q28= "средний",2,IF(ИЗО!Q28= "низкий",1)))</f>
        <v>3</v>
      </c>
      <c r="AG26" s="626">
        <f>IF(ИЗО!V28="высокий",3,IF(ИЗО!V28= "средний",2,IF(ИЗО!V28= "низкий",1)))</f>
        <v>2</v>
      </c>
      <c r="AH26" s="627">
        <f>IF(ИЗО!X28="высокий",3,IF(ИЗО!X28= "средний",2,IF(ИЗО!X28= "низкий",1)))</f>
        <v>2</v>
      </c>
      <c r="AI26" s="622">
        <f>IF(ИЗО!Z28="высокий",3,IF(ИЗО!Z28= "средний",2,IF(ИЗО!Z28= "низкий",1)))</f>
        <v>3</v>
      </c>
      <c r="AJ26" s="625">
        <f>IF(ИЗО!AK28="высокий",3,IF(ИЗО!AK28= "средний",2,IF(ИЗО!AK28= "низкий",1)))</f>
        <v>2</v>
      </c>
      <c r="AK26" s="627">
        <f>IF(ИЗО!AM28="высокий",3,IF(ИЗО!AM28= "средний",2,IF(ИЗО!AM28= "низкий",1)))</f>
        <v>2</v>
      </c>
      <c r="AL26" s="623">
        <f>IF(ИЗО!AO28="высокий",3,IF(ИЗО!AO28= "средний",2,IF(ИЗО!AO28= "низкий",1)))</f>
        <v>3</v>
      </c>
      <c r="AM26" s="626">
        <f>IF('ФИЗО,ЗОЖ'!AB29="высокий",3,IF('ФИЗО,ЗОЖ'!AB29= "средний",2,IF('ФИЗО,ЗОЖ'!AB29= "низкий",1)))</f>
        <v>3</v>
      </c>
      <c r="AN26" s="627">
        <f>IF('ФИЗО,ЗОЖ'!AD29="высокий",3,IF('ФИЗО,ЗОЖ'!AD29= "средний",2,IF('ФИЗО,ЗОЖ'!AD29= "низкий",1)))</f>
        <v>3</v>
      </c>
      <c r="AO26" s="622">
        <f>IF('ФИЗО,ЗОЖ'!AF29="высокий",3,IF('ФИЗО,ЗОЖ'!AF29= "средний",2,IF('ФИЗО,ЗОЖ'!AF29= "низкий",1)))</f>
        <v>3</v>
      </c>
      <c r="AP26" s="625">
        <f>IF(музыка!V27="высокий",3,IF(музыка!V27= "средний",2,IF(музыка!V27= "низкий",1)))</f>
        <v>1</v>
      </c>
      <c r="AQ26" s="627">
        <f>IF(музыка!X27="высокий",3,IF(музыка!X27= "средний",2,IF(музыка!X27= "низкий",1)))</f>
        <v>2</v>
      </c>
      <c r="AR26" s="623">
        <f>IF(музыка!Z27="высокий",3,IF(музыка!Z27= "средний",2,IF(музыка!Z27= "низкий",1)))</f>
        <v>2</v>
      </c>
      <c r="AS26" s="626">
        <f>IF('ФИЗО,ЗОЖ'!P29="высокий",3,IF('ФИЗО,ЗОЖ'!P29= "средний",2,IF('ФИЗО,ЗОЖ'!P29= "низкий",1)))</f>
        <v>2</v>
      </c>
      <c r="AT26" s="627">
        <f>IF('ФИЗО,ЗОЖ'!R29="высокий",3,IF('ФИЗО,ЗОЖ'!R29= "средний",2,IF('ФИЗО,ЗОЖ'!R29= "низкий",1)))</f>
        <v>2</v>
      </c>
      <c r="AU26" s="622">
        <f>IF('ФИЗО,ЗОЖ'!T29="высокий",3,IF('ФИЗО,ЗОЖ'!T29= "средний",2,IF('ФИЗО,ЗОЖ'!T29= "низкий",1)))</f>
        <v>2</v>
      </c>
      <c r="AV26" s="462">
        <f t="shared" si="1"/>
        <v>2.2666666666666666</v>
      </c>
      <c r="AW26" s="628">
        <f t="shared" si="0"/>
        <v>2.4</v>
      </c>
      <c r="AX26" s="463">
        <f t="shared" si="2"/>
        <v>2.8666666666666667</v>
      </c>
    </row>
    <row r="27" spans="1:50" s="13" customFormat="1" ht="23.25" customHeight="1">
      <c r="A27" s="396">
        <v>16</v>
      </c>
      <c r="B27" s="616" t="str">
        <f>реч.разв.!B32</f>
        <v>П. Валерия</v>
      </c>
      <c r="C27" s="630">
        <f>IF(реч.разв.!P32="высокий",3,IF(реч.разв.!P32= "средний",2,IF(реч.разв.!P32= "низкий",1)))</f>
        <v>2</v>
      </c>
      <c r="D27" s="627">
        <f>IF(реч.разв.!R32="высокий",3,IF(реч.разв.!R32= "средний",2,IF(реч.разв.!R32= "низкий",1)))</f>
        <v>2</v>
      </c>
      <c r="E27" s="623">
        <f>IF(реч.разв.!T32="высокий",3,IF(реч.разв.!T32= "средний",2,IF(реч.разв.!T32= "низкий",1)))</f>
        <v>3</v>
      </c>
      <c r="F27" s="624">
        <f>IF(реч.разв.!AE32="высокий",3,IF(реч.разв.!AE32= "средний",2,IF(реч.разв.!AE32= "низкий",1)))</f>
        <v>3</v>
      </c>
      <c r="G27" s="627">
        <f>IF(реч.разв.!AG32="высокий",3,IF(реч.разв.!AG32= "средний",2,IF(реч.разв.!AG32= "низкий",1)))</f>
        <v>3</v>
      </c>
      <c r="H27" s="622">
        <f>IF(реч.разв.!AI32="высокий",3,IF(реч.разв.!AI32= "средний",2,IF(реч.разв.!AI32= "низкий",1)))</f>
        <v>3</v>
      </c>
      <c r="I27" s="625">
        <f>IF(ФЭМП!Y32="высокий",3,IF(ФЭМП!Y32= "средний",2,IF(ФЭМП!Y32= "низкий",1)))</f>
        <v>2</v>
      </c>
      <c r="J27" s="627">
        <f>IF(ФЭМП!AA32="высокий",3,IF(ФЭМП!AA32= "средний",2,IF(ФЭМП!AA32= "низкий",1)))</f>
        <v>2</v>
      </c>
      <c r="K27" s="623">
        <f>IF(ФЭМП!AC32="высокий",3,IF(ФЭМП!AC32= "средний",2,IF(ФЭМП!AC32= "низкий",1)))</f>
        <v>3</v>
      </c>
      <c r="L27" s="625">
        <f>IF(ФКЦМ!P29="высокий",3,IF(ФКЦМ!P29= "средний",2,IF(ФКЦМ!P29= "низкий",1)))</f>
        <v>2</v>
      </c>
      <c r="M27" s="627">
        <f>IF(ФКЦМ!R29="высокий",3,IF(ФКЦМ!R29= "средний",2,IF(ФКЦМ!R29= "низкий",1)))</f>
        <v>2</v>
      </c>
      <c r="N27" s="622">
        <f>IF(ФКЦМ!T29="высокий",3,IF(ФКЦМ!T29= "средний",2,IF(ФКЦМ!T29= "низкий",1)))</f>
        <v>3</v>
      </c>
      <c r="O27" s="625">
        <f>IF(конструир.!M29="высокий",3,IF(конструир.!M29= "средний",2,IF(конструир.!M29= "низкий",1)))</f>
        <v>2</v>
      </c>
      <c r="P27" s="627">
        <f>IF(конструир.!O29="высокий",3,IF(конструир.!O29= "средний",2,IF(конструир.!O29= "низкий",1)))</f>
        <v>2</v>
      </c>
      <c r="Q27" s="623">
        <f>IF(конструир.!Q29="высокий",3,IF(конструир.!Q29= "средний",2,IF(конструир.!Q29= "низкий",1)))</f>
        <v>3</v>
      </c>
      <c r="R27" s="626">
        <f>IF(игра!AB29="высокий",3,IF(игра!AB29= "средний",2,IF(игра!AB29= "низкий",1)))</f>
        <v>3</v>
      </c>
      <c r="S27" s="627">
        <f>IF(игра!AD29="высокий",3,IF(игра!AD29= "средний",2,IF(игра!AD29= "низкий",1)))</f>
        <v>3</v>
      </c>
      <c r="T27" s="622">
        <f>IF(игра!AF29="высокий",3,IF(игра!AF29= "средний",2,IF(игра!AF29= "низкий",1)))</f>
        <v>3</v>
      </c>
      <c r="U27" s="625">
        <f>IF('ОБЖ,ТРУД'!V31="высокий",3,IF('ОБЖ,ТРУД'!V31= "средний",2,IF('ОБЖ,ТРУД'!V31= "низкий",1)))</f>
        <v>3</v>
      </c>
      <c r="V27" s="627">
        <f>IF('ОБЖ,ТРУД'!X31="высокий",3,IF('ОБЖ,ТРУД'!X31= "средний",2,IF('ОБЖ,ТРУД'!X31= "низкий",1)))</f>
        <v>3</v>
      </c>
      <c r="W27" s="623">
        <f>IF('ОБЖ,ТРУД'!Z31="высокий",3,IF('ОБЖ,ТРУД'!Z31= "средний",2,IF('ОБЖ,ТРУД'!Z31= "низкий",1)))</f>
        <v>3</v>
      </c>
      <c r="X27" s="626">
        <f>IF(ПБ!AK28="высокий",3,IF(ПБ!AK28= "средний",2,IF(ПБ!AK28= "низкий",1)))</f>
        <v>2</v>
      </c>
      <c r="Y27" s="627">
        <f>IF(ПБ!AM28="высокий",3,IF(ПБ!AM28= "средний",2,IF(ПБ!AM28= "низкий",1)))</f>
        <v>2</v>
      </c>
      <c r="Z27" s="622">
        <f>IF(ПБ!AO28="высокий",3,IF(ПБ!AO28= "средний",2,IF(ПБ!AO28= "низкий",1)))</f>
        <v>3</v>
      </c>
      <c r="AA27" s="625">
        <f>IF('ОБЖ,ТРУД'!AK31="высокий",3,IF('ОБЖ,ТРУД'!AK31= "средний",2,IF('ОБЖ,ТРУД'!AK31= "низкий",1)))</f>
        <v>3</v>
      </c>
      <c r="AB27" s="627">
        <f>IF('ОБЖ,ТРУД'!AM31="высокий",3,IF('ОБЖ,ТРУД'!AM31= "средний",2,IF('ОБЖ,ТРУД'!AM31= "низкий",1)))</f>
        <v>3</v>
      </c>
      <c r="AC27" s="623">
        <f>IF('ОБЖ,ТРУД'!AO31="высокий",3,IF('ОБЖ,ТРУД'!AO31= "средний",2,IF('ОБЖ,ТРУД'!AO31= "низкий",1)))</f>
        <v>3</v>
      </c>
      <c r="AD27" s="625">
        <f>IF(ИЗО!M29="высокий",3,IF(ИЗО!M29= "средний",2,IF(ИЗО!M29= "низкий",1)))</f>
        <v>2</v>
      </c>
      <c r="AE27" s="627">
        <f>IF(ИЗО!O29="высокий",3,IF(ИЗО!O29= "средний",2,IF(ИЗО!O29= "низкий",1)))</f>
        <v>2</v>
      </c>
      <c r="AF27" s="623">
        <f>IF(ИЗО!Q29="высокий",3,IF(ИЗО!Q29= "средний",2,IF(ИЗО!Q29= "низкий",1)))</f>
        <v>3</v>
      </c>
      <c r="AG27" s="626">
        <f>IF(ИЗО!V29="высокий",3,IF(ИЗО!V29= "средний",2,IF(ИЗО!V29= "низкий",1)))</f>
        <v>2</v>
      </c>
      <c r="AH27" s="627">
        <f>IF(ИЗО!X29="высокий",3,IF(ИЗО!X29= "средний",2,IF(ИЗО!X29= "низкий",1)))</f>
        <v>2</v>
      </c>
      <c r="AI27" s="622">
        <f>IF(ИЗО!Z29="высокий",3,IF(ИЗО!Z29= "средний",2,IF(ИЗО!Z29= "низкий",1)))</f>
        <v>3</v>
      </c>
      <c r="AJ27" s="625">
        <f>IF(ИЗО!AK29="высокий",3,IF(ИЗО!AK29= "средний",2,IF(ИЗО!AK29= "низкий",1)))</f>
        <v>2</v>
      </c>
      <c r="AK27" s="627">
        <f>IF(ИЗО!AM29="высокий",3,IF(ИЗО!AM29= "средний",2,IF(ИЗО!AM29= "низкий",1)))</f>
        <v>2</v>
      </c>
      <c r="AL27" s="623">
        <f>IF(ИЗО!AO29="высокий",3,IF(ИЗО!AO29= "средний",2,IF(ИЗО!AO29= "низкий",1)))</f>
        <v>3</v>
      </c>
      <c r="AM27" s="626">
        <f>IF('ФИЗО,ЗОЖ'!AB30="высокий",3,IF('ФИЗО,ЗОЖ'!AB30= "средний",2,IF('ФИЗО,ЗОЖ'!AB30= "низкий",1)))</f>
        <v>2</v>
      </c>
      <c r="AN27" s="627">
        <f>IF('ФИЗО,ЗОЖ'!AD30="высокий",3,IF('ФИЗО,ЗОЖ'!AD30= "средний",2,IF('ФИЗО,ЗОЖ'!AD30= "низкий",1)))</f>
        <v>3</v>
      </c>
      <c r="AO27" s="622">
        <f>IF('ФИЗО,ЗОЖ'!AF30="высокий",3,IF('ФИЗО,ЗОЖ'!AF30= "средний",2,IF('ФИЗО,ЗОЖ'!AF30= "низкий",1)))</f>
        <v>3</v>
      </c>
      <c r="AP27" s="625">
        <f>IF(музыка!V28="высокий",3,IF(музыка!V28= "средний",2,IF(музыка!V28= "низкий",1)))</f>
        <v>1</v>
      </c>
      <c r="AQ27" s="627">
        <f>IF(музыка!X28="высокий",3,IF(музыка!X28= "средний",2,IF(музыка!X28= "низкий",1)))</f>
        <v>2</v>
      </c>
      <c r="AR27" s="623">
        <f>IF(музыка!Z28="высокий",3,IF(музыка!Z28= "средний",2,IF(музыка!Z28= "низкий",1)))</f>
        <v>2</v>
      </c>
      <c r="AS27" s="626">
        <f>IF('ФИЗО,ЗОЖ'!P30="высокий",3,IF('ФИЗО,ЗОЖ'!P30= "средний",2,IF('ФИЗО,ЗОЖ'!P30= "низкий",1)))</f>
        <v>2</v>
      </c>
      <c r="AT27" s="627">
        <f>IF('ФИЗО,ЗОЖ'!R30="высокий",3,IF('ФИЗО,ЗОЖ'!R30= "средний",2,IF('ФИЗО,ЗОЖ'!R30= "низкий",1)))</f>
        <v>2</v>
      </c>
      <c r="AU27" s="622">
        <f>IF('ФИЗО,ЗОЖ'!T30="высокий",3,IF('ФИЗО,ЗОЖ'!T30= "средний",2,IF('ФИЗО,ЗОЖ'!T30= "низкий",1)))</f>
        <v>2</v>
      </c>
      <c r="AV27" s="462">
        <f t="shared" si="1"/>
        <v>2.2000000000000002</v>
      </c>
      <c r="AW27" s="628">
        <f t="shared" si="0"/>
        <v>2.3333333333333335</v>
      </c>
      <c r="AX27" s="463">
        <f t="shared" si="2"/>
        <v>2.8666666666666667</v>
      </c>
    </row>
    <row r="28" spans="1:50" s="13" customFormat="1" ht="23.25" customHeight="1">
      <c r="A28" s="396">
        <v>17</v>
      </c>
      <c r="B28" s="616" t="str">
        <f>реч.разв.!B33</f>
        <v>Р. Матвей</v>
      </c>
      <c r="C28" s="630">
        <f>IF(реч.разв.!P33="высокий",3,IF(реч.разв.!P33= "средний",2,IF(реч.разв.!P33= "низкий",1)))</f>
        <v>2</v>
      </c>
      <c r="D28" s="627">
        <f>IF(реч.разв.!R33="высокий",3,IF(реч.разв.!R33= "средний",2,IF(реч.разв.!R33= "низкий",1)))</f>
        <v>3</v>
      </c>
      <c r="E28" s="623">
        <f>IF(реч.разв.!T33="высокий",3,IF(реч.разв.!T33= "средний",2,IF(реч.разв.!T33= "низкий",1)))</f>
        <v>3</v>
      </c>
      <c r="F28" s="624">
        <f>IF(реч.разв.!AE33="высокий",3,IF(реч.разв.!AE33= "средний",2,IF(реч.разв.!AE33= "низкий",1)))</f>
        <v>3</v>
      </c>
      <c r="G28" s="627">
        <f>IF(реч.разв.!AG33="высокий",3,IF(реч.разв.!AG33= "средний",2,IF(реч.разв.!AG33= "низкий",1)))</f>
        <v>3</v>
      </c>
      <c r="H28" s="622">
        <f>IF(реч.разв.!AI33="высокий",3,IF(реч.разв.!AI33= "средний",2,IF(реч.разв.!AI33= "низкий",1)))</f>
        <v>3</v>
      </c>
      <c r="I28" s="625">
        <f>IF(ФЭМП!Y33="высокий",3,IF(ФЭМП!Y33= "средний",2,IF(ФЭМП!Y33= "низкий",1)))</f>
        <v>2</v>
      </c>
      <c r="J28" s="627">
        <f>IF(ФЭМП!AA33="высокий",3,IF(ФЭМП!AA33= "средний",2,IF(ФЭМП!AA33= "низкий",1)))</f>
        <v>3</v>
      </c>
      <c r="K28" s="623">
        <f>IF(ФЭМП!AC33="высокий",3,IF(ФЭМП!AC33= "средний",2,IF(ФЭМП!AC33= "низкий",1)))</f>
        <v>3</v>
      </c>
      <c r="L28" s="625">
        <f>IF(ФКЦМ!P30="высокий",3,IF(ФКЦМ!P30= "средний",2,IF(ФКЦМ!P30= "низкий",1)))</f>
        <v>2</v>
      </c>
      <c r="M28" s="627">
        <f>IF(ФКЦМ!R30="высокий",3,IF(ФКЦМ!R30= "средний",2,IF(ФКЦМ!R30= "низкий",1)))</f>
        <v>3</v>
      </c>
      <c r="N28" s="622">
        <f>IF(ФКЦМ!T30="высокий",3,IF(ФКЦМ!T30= "средний",2,IF(ФКЦМ!T30= "низкий",1)))</f>
        <v>3</v>
      </c>
      <c r="O28" s="625">
        <f>IF(конструир.!M30="высокий",3,IF(конструир.!M30= "средний",2,IF(конструир.!M30= "низкий",1)))</f>
        <v>3</v>
      </c>
      <c r="P28" s="627">
        <f>IF(конструир.!O30="высокий",3,IF(конструир.!O30= "средний",2,IF(конструир.!O30= "низкий",1)))</f>
        <v>3</v>
      </c>
      <c r="Q28" s="623">
        <f>IF(конструир.!Q30="высокий",3,IF(конструир.!Q30= "средний",2,IF(конструир.!Q30= "низкий",1)))</f>
        <v>3</v>
      </c>
      <c r="R28" s="626">
        <f>IF(игра!AB30="высокий",3,IF(игра!AB30= "средний",2,IF(игра!AB30= "низкий",1)))</f>
        <v>3</v>
      </c>
      <c r="S28" s="627">
        <f>IF(игра!AD30="высокий",3,IF(игра!AD30= "средний",2,IF(игра!AD30= "низкий",1)))</f>
        <v>3</v>
      </c>
      <c r="T28" s="622">
        <f>IF(игра!AF30="высокий",3,IF(игра!AF30= "средний",2,IF(игра!AF30= "низкий",1)))</f>
        <v>3</v>
      </c>
      <c r="U28" s="625">
        <f>IF('ОБЖ,ТРУД'!V32="высокий",3,IF('ОБЖ,ТРУД'!V32= "средний",2,IF('ОБЖ,ТРУД'!V32= "низкий",1)))</f>
        <v>3</v>
      </c>
      <c r="V28" s="627">
        <f>IF('ОБЖ,ТРУД'!X32="высокий",3,IF('ОБЖ,ТРУД'!X32= "средний",2,IF('ОБЖ,ТРУД'!X32= "низкий",1)))</f>
        <v>3</v>
      </c>
      <c r="W28" s="623">
        <f>IF('ОБЖ,ТРУД'!Z32="высокий",3,IF('ОБЖ,ТРУД'!Z32= "средний",2,IF('ОБЖ,ТРУД'!Z32= "низкий",1)))</f>
        <v>3</v>
      </c>
      <c r="X28" s="626">
        <f>IF(ПБ!AK29="высокий",3,IF(ПБ!AK29= "средний",2,IF(ПБ!AK29= "низкий",1)))</f>
        <v>3</v>
      </c>
      <c r="Y28" s="627">
        <f>IF(ПБ!AM29="высокий",3,IF(ПБ!AM29= "средний",2,IF(ПБ!AM29= "низкий",1)))</f>
        <v>3</v>
      </c>
      <c r="Z28" s="622">
        <f>IF(ПБ!AO29="высокий",3,IF(ПБ!AO29= "средний",2,IF(ПБ!AO29= "низкий",1)))</f>
        <v>3</v>
      </c>
      <c r="AA28" s="625">
        <f>IF('ОБЖ,ТРУД'!AK32="высокий",3,IF('ОБЖ,ТРУД'!AK32= "средний",2,IF('ОБЖ,ТРУД'!AK32= "низкий",1)))</f>
        <v>3</v>
      </c>
      <c r="AB28" s="627">
        <f>IF('ОБЖ,ТРУД'!AM32="высокий",3,IF('ОБЖ,ТРУД'!AM32= "средний",2,IF('ОБЖ,ТРУД'!AM32= "низкий",1)))</f>
        <v>3</v>
      </c>
      <c r="AC28" s="623">
        <f>IF('ОБЖ,ТРУД'!AO32="высокий",3,IF('ОБЖ,ТРУД'!AO32= "средний",2,IF('ОБЖ,ТРУД'!AO32= "низкий",1)))</f>
        <v>3</v>
      </c>
      <c r="AD28" s="625">
        <f>IF(ИЗО!M30="высокий",3,IF(ИЗО!M30= "средний",2,IF(ИЗО!M30= "низкий",1)))</f>
        <v>2</v>
      </c>
      <c r="AE28" s="627">
        <f>IF(ИЗО!O30="высокий",3,IF(ИЗО!O30= "средний",2,IF(ИЗО!O30= "низкий",1)))</f>
        <v>3</v>
      </c>
      <c r="AF28" s="623">
        <f>IF(ИЗО!Q30="высокий",3,IF(ИЗО!Q30= "средний",2,IF(ИЗО!Q30= "низкий",1)))</f>
        <v>3</v>
      </c>
      <c r="AG28" s="626">
        <f>IF(ИЗО!V30="высокий",3,IF(ИЗО!V30= "средний",2,IF(ИЗО!V30= "низкий",1)))</f>
        <v>2</v>
      </c>
      <c r="AH28" s="627">
        <f>IF(ИЗО!X30="высокий",3,IF(ИЗО!X30= "средний",2,IF(ИЗО!X30= "низкий",1)))</f>
        <v>3</v>
      </c>
      <c r="AI28" s="622">
        <f>IF(ИЗО!Z30="высокий",3,IF(ИЗО!Z30= "средний",2,IF(ИЗО!Z30= "низкий",1)))</f>
        <v>3</v>
      </c>
      <c r="AJ28" s="625">
        <f>IF(ИЗО!AK30="высокий",3,IF(ИЗО!AK30= "средний",2,IF(ИЗО!AK30= "низкий",1)))</f>
        <v>2</v>
      </c>
      <c r="AK28" s="627">
        <f>IF(ИЗО!AM30="высокий",3,IF(ИЗО!AM30= "средний",2,IF(ИЗО!AM30= "низкий",1)))</f>
        <v>3</v>
      </c>
      <c r="AL28" s="623">
        <f>IF(ИЗО!AO30="высокий",3,IF(ИЗО!AO30= "средний",2,IF(ИЗО!AO30= "низкий",1)))</f>
        <v>3</v>
      </c>
      <c r="AM28" s="626">
        <f>IF('ФИЗО,ЗОЖ'!AB31="высокий",3,IF('ФИЗО,ЗОЖ'!AB31= "средний",2,IF('ФИЗО,ЗОЖ'!AB31= "низкий",1)))</f>
        <v>3</v>
      </c>
      <c r="AN28" s="627">
        <f>IF('ФИЗО,ЗОЖ'!AD31="высокий",3,IF('ФИЗО,ЗОЖ'!AD31= "средний",2,IF('ФИЗО,ЗОЖ'!AD31= "низкий",1)))</f>
        <v>3</v>
      </c>
      <c r="AO28" s="622">
        <f>IF('ФИЗО,ЗОЖ'!AF31="высокий",3,IF('ФИЗО,ЗОЖ'!AF31= "средний",2,IF('ФИЗО,ЗОЖ'!AF31= "низкий",1)))</f>
        <v>3</v>
      </c>
      <c r="AP28" s="625">
        <f>IF(музыка!V29="высокий",3,IF(музыка!V29= "средний",2,IF(музыка!V29= "низкий",1)))</f>
        <v>1</v>
      </c>
      <c r="AQ28" s="627">
        <f>IF(музыка!X29="высокий",3,IF(музыка!X29= "средний",2,IF(музыка!X29= "низкий",1)))</f>
        <v>1</v>
      </c>
      <c r="AR28" s="623">
        <f>IF(музыка!Z29="высокий",3,IF(музыка!Z29= "средний",2,IF(музыка!Z29= "низкий",1)))</f>
        <v>2</v>
      </c>
      <c r="AS28" s="626">
        <f>IF('ФИЗО,ЗОЖ'!P31="высокий",3,IF('ФИЗО,ЗОЖ'!P31= "средний",2,IF('ФИЗО,ЗОЖ'!P31= "низкий",1)))</f>
        <v>2</v>
      </c>
      <c r="AT28" s="627">
        <f>IF('ФИЗО,ЗОЖ'!R31="высокий",3,IF('ФИЗО,ЗОЖ'!R31= "средний",2,IF('ФИЗО,ЗОЖ'!R31= "низкий",1)))</f>
        <v>2</v>
      </c>
      <c r="AU28" s="622">
        <f>IF('ФИЗО,ЗОЖ'!T31="высокий",3,IF('ФИЗО,ЗОЖ'!T31= "средний",2,IF('ФИЗО,ЗОЖ'!T31= "низкий",1)))</f>
        <v>2</v>
      </c>
      <c r="AV28" s="462">
        <f t="shared" si="1"/>
        <v>2.4</v>
      </c>
      <c r="AW28" s="628">
        <f t="shared" si="0"/>
        <v>2.8</v>
      </c>
      <c r="AX28" s="463">
        <f t="shared" si="2"/>
        <v>2.8666666666666667</v>
      </c>
    </row>
    <row r="29" spans="1:50" s="13" customFormat="1" ht="23.25" customHeight="1">
      <c r="A29" s="396">
        <v>18</v>
      </c>
      <c r="B29" s="616" t="str">
        <f>реч.разв.!B34</f>
        <v xml:space="preserve">Р. Артем </v>
      </c>
      <c r="C29" s="630">
        <f>IF(реч.разв.!P34="высокий",3,IF(реч.разв.!P34= "средний",2,IF(реч.разв.!P34= "низкий",1)))</f>
        <v>2</v>
      </c>
      <c r="D29" s="627">
        <f>IF(реч.разв.!R34="высокий",3,IF(реч.разв.!R34= "средний",2,IF(реч.разв.!R34= "низкий",1)))</f>
        <v>2</v>
      </c>
      <c r="E29" s="623">
        <f>IF(реч.разв.!T34="высокий",3,IF(реч.разв.!T34= "средний",2,IF(реч.разв.!T34= "низкий",1)))</f>
        <v>3</v>
      </c>
      <c r="F29" s="624">
        <f>IF(реч.разв.!AE34="высокий",3,IF(реч.разв.!AE34= "средний",2,IF(реч.разв.!AE34= "низкий",1)))</f>
        <v>2</v>
      </c>
      <c r="G29" s="627">
        <f>IF(реч.разв.!AG34="высокий",3,IF(реч.разв.!AG34= "средний",2,IF(реч.разв.!AG34= "низкий",1)))</f>
        <v>2</v>
      </c>
      <c r="H29" s="622">
        <f>IF(реч.разв.!AI34="высокий",3,IF(реч.разв.!AI34= "средний",2,IF(реч.разв.!AI34= "низкий",1)))</f>
        <v>3</v>
      </c>
      <c r="I29" s="625">
        <f>IF(ФЭМП!Y34="высокий",3,IF(ФЭМП!Y34= "средний",2,IF(ФЭМП!Y34= "низкий",1)))</f>
        <v>2</v>
      </c>
      <c r="J29" s="627">
        <f>IF(ФЭМП!AA34="высокий",3,IF(ФЭМП!AA34= "средний",2,IF(ФЭМП!AA34= "низкий",1)))</f>
        <v>2</v>
      </c>
      <c r="K29" s="623">
        <f>IF(ФЭМП!AC34="высокий",3,IF(ФЭМП!AC34= "средний",2,IF(ФЭМП!AC34= "низкий",1)))</f>
        <v>3</v>
      </c>
      <c r="L29" s="625">
        <f>IF(ФКЦМ!P31="высокий",3,IF(ФКЦМ!P31= "средний",2,IF(ФКЦМ!P31= "низкий",1)))</f>
        <v>2</v>
      </c>
      <c r="M29" s="627">
        <f>IF(ФКЦМ!R31="высокий",3,IF(ФКЦМ!R31= "средний",2,IF(ФКЦМ!R31= "низкий",1)))</f>
        <v>2</v>
      </c>
      <c r="N29" s="622">
        <f>IF(ФКЦМ!T31="высокий",3,IF(ФКЦМ!T31= "средний",2,IF(ФКЦМ!T31= "низкий",1)))</f>
        <v>3</v>
      </c>
      <c r="O29" s="625">
        <f>IF(конструир.!M31="высокий",3,IF(конструир.!M31= "средний",2,IF(конструир.!M31= "низкий",1)))</f>
        <v>2</v>
      </c>
      <c r="P29" s="627">
        <f>IF(конструир.!O31="высокий",3,IF(конструир.!O31= "средний",2,IF(конструир.!O31= "низкий",1)))</f>
        <v>2</v>
      </c>
      <c r="Q29" s="623">
        <f>IF(конструир.!Q31="высокий",3,IF(конструир.!Q31= "средний",2,IF(конструир.!Q31= "низкий",1)))</f>
        <v>3</v>
      </c>
      <c r="R29" s="626">
        <f>IF(игра!AB31="высокий",3,IF(игра!AB31= "средний",2,IF(игра!AB31= "низкий",1)))</f>
        <v>2</v>
      </c>
      <c r="S29" s="627">
        <f>IF(игра!AD31="высокий",3,IF(игра!AD31= "средний",2,IF(игра!AD31= "низкий",1)))</f>
        <v>2</v>
      </c>
      <c r="T29" s="622">
        <f>IF(игра!AF31="высокий",3,IF(игра!AF31= "средний",2,IF(игра!AF31= "низкий",1)))</f>
        <v>3</v>
      </c>
      <c r="U29" s="625">
        <f>IF('ОБЖ,ТРУД'!V33="высокий",3,IF('ОБЖ,ТРУД'!V33= "средний",2,IF('ОБЖ,ТРУД'!V33= "низкий",1)))</f>
        <v>2</v>
      </c>
      <c r="V29" s="627">
        <f>IF('ОБЖ,ТРУД'!X33="высокий",3,IF('ОБЖ,ТРУД'!X33= "средний",2,IF('ОБЖ,ТРУД'!X33= "низкий",1)))</f>
        <v>2</v>
      </c>
      <c r="W29" s="623">
        <f>IF('ОБЖ,ТРУД'!Z33="высокий",3,IF('ОБЖ,ТРУД'!Z33= "средний",2,IF('ОБЖ,ТРУД'!Z33= "низкий",1)))</f>
        <v>3</v>
      </c>
      <c r="X29" s="626">
        <f>IF(ПБ!AK30="высокий",3,IF(ПБ!AK30= "средний",2,IF(ПБ!AK30= "низкий",1)))</f>
        <v>2</v>
      </c>
      <c r="Y29" s="627">
        <f>IF(ПБ!AM30="высокий",3,IF(ПБ!AM30= "средний",2,IF(ПБ!AM30= "низкий",1)))</f>
        <v>2</v>
      </c>
      <c r="Z29" s="622">
        <f>IF(ПБ!AO30="высокий",3,IF(ПБ!AO30= "средний",2,IF(ПБ!AO30= "низкий",1)))</f>
        <v>3</v>
      </c>
      <c r="AA29" s="625">
        <f>IF('ОБЖ,ТРУД'!AK33="высокий",3,IF('ОБЖ,ТРУД'!AK33= "средний",2,IF('ОБЖ,ТРУД'!AK33= "низкий",1)))</f>
        <v>2</v>
      </c>
      <c r="AB29" s="627">
        <f>IF('ОБЖ,ТРУД'!AM33="высокий",3,IF('ОБЖ,ТРУД'!AM33= "средний",2,IF('ОБЖ,ТРУД'!AM33= "низкий",1)))</f>
        <v>2</v>
      </c>
      <c r="AC29" s="623">
        <f>IF('ОБЖ,ТРУД'!AO33="высокий",3,IF('ОБЖ,ТРУД'!AO33= "средний",2,IF('ОБЖ,ТРУД'!AO33= "низкий",1)))</f>
        <v>3</v>
      </c>
      <c r="AD29" s="625">
        <f>IF(ИЗО!M31="высокий",3,IF(ИЗО!M31= "средний",2,IF(ИЗО!M31= "низкий",1)))</f>
        <v>2</v>
      </c>
      <c r="AE29" s="627">
        <f>IF(ИЗО!O31="высокий",3,IF(ИЗО!O31= "средний",2,IF(ИЗО!O31= "низкий",1)))</f>
        <v>2</v>
      </c>
      <c r="AF29" s="623">
        <f>IF(ИЗО!Q31="высокий",3,IF(ИЗО!Q31= "средний",2,IF(ИЗО!Q31= "низкий",1)))</f>
        <v>3</v>
      </c>
      <c r="AG29" s="626">
        <f>IF(ИЗО!V31="высокий",3,IF(ИЗО!V31= "средний",2,IF(ИЗО!V31= "низкий",1)))</f>
        <v>2</v>
      </c>
      <c r="AH29" s="627">
        <f>IF(ИЗО!X31="высокий",3,IF(ИЗО!X31= "средний",2,IF(ИЗО!X31= "низкий",1)))</f>
        <v>2</v>
      </c>
      <c r="AI29" s="622">
        <f>IF(ИЗО!Z31="высокий",3,IF(ИЗО!Z31= "средний",2,IF(ИЗО!Z31= "низкий",1)))</f>
        <v>3</v>
      </c>
      <c r="AJ29" s="625">
        <f>IF(ИЗО!AK31="высокий",3,IF(ИЗО!AK31= "средний",2,IF(ИЗО!AK31= "низкий",1)))</f>
        <v>2</v>
      </c>
      <c r="AK29" s="627">
        <f>IF(ИЗО!AM31="высокий",3,IF(ИЗО!AM31= "средний",2,IF(ИЗО!AM31= "низкий",1)))</f>
        <v>2</v>
      </c>
      <c r="AL29" s="623">
        <f>IF(ИЗО!AO31="высокий",3,IF(ИЗО!AO31= "средний",2,IF(ИЗО!AO31= "низкий",1)))</f>
        <v>3</v>
      </c>
      <c r="AM29" s="626">
        <f>IF('ФИЗО,ЗОЖ'!AB32="высокий",3,IF('ФИЗО,ЗОЖ'!AB32= "средний",2,IF('ФИЗО,ЗОЖ'!AB32= "низкий",1)))</f>
        <v>2</v>
      </c>
      <c r="AN29" s="627">
        <f>IF('ФИЗО,ЗОЖ'!AD32="высокий",3,IF('ФИЗО,ЗОЖ'!AD32= "средний",2,IF('ФИЗО,ЗОЖ'!AD32= "низкий",1)))</f>
        <v>2</v>
      </c>
      <c r="AO29" s="622">
        <f>IF('ФИЗО,ЗОЖ'!AF32="высокий",3,IF('ФИЗО,ЗОЖ'!AF32= "средний",2,IF('ФИЗО,ЗОЖ'!AF32= "низкий",1)))</f>
        <v>3</v>
      </c>
      <c r="AP29" s="625">
        <f>IF(музыка!V30="высокий",3,IF(музыка!V30= "средний",2,IF(музыка!V30= "низкий",1)))</f>
        <v>1</v>
      </c>
      <c r="AQ29" s="627">
        <f>IF(музыка!X30="высокий",3,IF(музыка!X30= "средний",2,IF(музыка!X30= "низкий",1)))</f>
        <v>2</v>
      </c>
      <c r="AR29" s="623">
        <f>IF(музыка!Z30="высокий",3,IF(музыка!Z30= "средний",2,IF(музыка!Z30= "низкий",1)))</f>
        <v>2</v>
      </c>
      <c r="AS29" s="626">
        <f>IF('ФИЗО,ЗОЖ'!P32="высокий",3,IF('ФИЗО,ЗОЖ'!P32= "средний",2,IF('ФИЗО,ЗОЖ'!P32= "низкий",1)))</f>
        <v>2</v>
      </c>
      <c r="AT29" s="627">
        <f>IF('ФИЗО,ЗОЖ'!R32="высокий",3,IF('ФИЗО,ЗОЖ'!R32= "средний",2,IF('ФИЗО,ЗОЖ'!R32= "низкий",1)))</f>
        <v>2</v>
      </c>
      <c r="AU29" s="622">
        <f>IF('ФИЗО,ЗОЖ'!T32="высокий",3,IF('ФИЗО,ЗОЖ'!T32= "средний",2,IF('ФИЗО,ЗОЖ'!T32= "низкий",1)))</f>
        <v>2</v>
      </c>
      <c r="AV29" s="462">
        <f t="shared" si="1"/>
        <v>1.9333333333333333</v>
      </c>
      <c r="AW29" s="628">
        <f t="shared" si="0"/>
        <v>2</v>
      </c>
      <c r="AX29" s="463">
        <f t="shared" si="2"/>
        <v>2.8666666666666667</v>
      </c>
    </row>
    <row r="30" spans="1:50" s="13" customFormat="1" ht="23.25" customHeight="1">
      <c r="A30" s="396">
        <v>19</v>
      </c>
      <c r="B30" s="616" t="str">
        <f>реч.разв.!B35</f>
        <v xml:space="preserve">С. Ханифа </v>
      </c>
      <c r="C30" s="630">
        <f>IF(реч.разв.!P35="высокий",3,IF(реч.разв.!P35= "средний",2,IF(реч.разв.!P35= "низкий",1)))</f>
        <v>1</v>
      </c>
      <c r="D30" s="627">
        <f>IF(реч.разв.!R35="высокий",3,IF(реч.разв.!R35= "средний",2,IF(реч.разв.!R35= "низкий",1)))</f>
        <v>2</v>
      </c>
      <c r="E30" s="623">
        <f>IF(реч.разв.!T35="высокий",3,IF(реч.разв.!T35= "средний",2,IF(реч.разв.!T35= "низкий",1)))</f>
        <v>2</v>
      </c>
      <c r="F30" s="624">
        <f>IF(реч.разв.!AE35="высокий",3,IF(реч.разв.!AE35= "средний",2,IF(реч.разв.!AE35= "низкий",1)))</f>
        <v>2</v>
      </c>
      <c r="G30" s="627">
        <f>IF(реч.разв.!AG35="высокий",3,IF(реч.разв.!AG35= "средний",2,IF(реч.разв.!AG35= "низкий",1)))</f>
        <v>2</v>
      </c>
      <c r="H30" s="622">
        <f>IF(реч.разв.!AI35="высокий",3,IF(реч.разв.!AI35= "средний",2,IF(реч.разв.!AI35= "низкий",1)))</f>
        <v>3</v>
      </c>
      <c r="I30" s="625">
        <f>IF(ФЭМП!Y35="высокий",3,IF(ФЭМП!Y35= "средний",2,IF(ФЭМП!Y35= "низкий",1)))</f>
        <v>1</v>
      </c>
      <c r="J30" s="627">
        <f>IF(ФЭМП!AA35="высокий",3,IF(ФЭМП!AA35= "средний",2,IF(ФЭМП!AA35= "низкий",1)))</f>
        <v>2</v>
      </c>
      <c r="K30" s="623">
        <f>IF(ФЭМП!AC35="высокий",3,IF(ФЭМП!AC35= "средний",2,IF(ФЭМП!AC35= "низкий",1)))</f>
        <v>2</v>
      </c>
      <c r="L30" s="625">
        <f>IF(ФКЦМ!P32="высокий",3,IF(ФКЦМ!P32= "средний",2,IF(ФКЦМ!P32= "низкий",1)))</f>
        <v>1</v>
      </c>
      <c r="M30" s="627">
        <f>IF(ФКЦМ!R32="высокий",3,IF(ФКЦМ!R32= "средний",2,IF(ФКЦМ!R32= "низкий",1)))</f>
        <v>1</v>
      </c>
      <c r="N30" s="622">
        <f>IF(ФКЦМ!T32="высокий",3,IF(ФКЦМ!T32= "средний",2,IF(ФКЦМ!T32= "низкий",1)))</f>
        <v>2</v>
      </c>
      <c r="O30" s="625">
        <f>IF(конструир.!M32="высокий",3,IF(конструир.!M32= "средний",2,IF(конструир.!M32= "низкий",1)))</f>
        <v>1</v>
      </c>
      <c r="P30" s="627">
        <f>IF(конструир.!O32="высокий",3,IF(конструир.!O32= "средний",2,IF(конструир.!O32= "низкий",1)))</f>
        <v>1</v>
      </c>
      <c r="Q30" s="623">
        <f>IF(конструир.!Q32="высокий",3,IF(конструир.!Q32= "средний",2,IF(конструир.!Q32= "низкий",1)))</f>
        <v>2</v>
      </c>
      <c r="R30" s="626">
        <f>IF(игра!AB32="высокий",3,IF(игра!AB32= "средний",2,IF(игра!AB32= "низкий",1)))</f>
        <v>2</v>
      </c>
      <c r="S30" s="627">
        <f>IF(игра!AD32="высокий",3,IF(игра!AD32= "средний",2,IF(игра!AD32= "низкий",1)))</f>
        <v>2</v>
      </c>
      <c r="T30" s="622">
        <f>IF(игра!AF32="высокий",3,IF(игра!AF32= "средний",2,IF(игра!AF32= "низкий",1)))</f>
        <v>3</v>
      </c>
      <c r="U30" s="625">
        <f>IF('ОБЖ,ТРУД'!V34="высокий",3,IF('ОБЖ,ТРУД'!V34= "средний",2,IF('ОБЖ,ТРУД'!V34= "низкий",1)))</f>
        <v>2</v>
      </c>
      <c r="V30" s="627">
        <f>IF('ОБЖ,ТРУД'!X34="высокий",3,IF('ОБЖ,ТРУД'!X34= "средний",2,IF('ОБЖ,ТРУД'!X34= "низкий",1)))</f>
        <v>2</v>
      </c>
      <c r="W30" s="623">
        <f>IF('ОБЖ,ТРУД'!Z34="высокий",3,IF('ОБЖ,ТРУД'!Z34= "средний",2,IF('ОБЖ,ТРУД'!Z34= "низкий",1)))</f>
        <v>3</v>
      </c>
      <c r="X30" s="626">
        <f>IF(ПБ!AK31="высокий",3,IF(ПБ!AK31= "средний",2,IF(ПБ!AK31= "низкий",1)))</f>
        <v>1</v>
      </c>
      <c r="Y30" s="627">
        <f>IF(ПБ!AM31="высокий",3,IF(ПБ!AM31= "средний",2,IF(ПБ!AM31= "низкий",1)))</f>
        <v>1</v>
      </c>
      <c r="Z30" s="622">
        <f>IF(ПБ!AO31="высокий",3,IF(ПБ!AO31= "средний",2,IF(ПБ!AO31= "низкий",1)))</f>
        <v>2</v>
      </c>
      <c r="AA30" s="625">
        <f>IF('ОБЖ,ТРУД'!AK34="высокий",3,IF('ОБЖ,ТРУД'!AK34= "средний",2,IF('ОБЖ,ТРУД'!AK34= "низкий",1)))</f>
        <v>2</v>
      </c>
      <c r="AB30" s="627">
        <f>IF('ОБЖ,ТРУД'!AM34="высокий",3,IF('ОБЖ,ТРУД'!AM34= "средний",2,IF('ОБЖ,ТРУД'!AM34= "низкий",1)))</f>
        <v>2</v>
      </c>
      <c r="AC30" s="623">
        <f>IF('ОБЖ,ТРУД'!AO34="высокий",3,IF('ОБЖ,ТРУД'!AO34= "средний",2,IF('ОБЖ,ТРУД'!AO34= "низкий",1)))</f>
        <v>3</v>
      </c>
      <c r="AD30" s="625">
        <f>IF(ИЗО!M32="высокий",3,IF(ИЗО!M32= "средний",2,IF(ИЗО!M32= "низкий",1)))</f>
        <v>2</v>
      </c>
      <c r="AE30" s="627">
        <f>IF(ИЗО!O32="высокий",3,IF(ИЗО!O32= "средний",2,IF(ИЗО!O32= "низкий",1)))</f>
        <v>2</v>
      </c>
      <c r="AF30" s="623">
        <f>IF(ИЗО!Q32="высокий",3,IF(ИЗО!Q32= "средний",2,IF(ИЗО!Q32= "низкий",1)))</f>
        <v>3</v>
      </c>
      <c r="AG30" s="626">
        <f>IF(ИЗО!V32="высокий",3,IF(ИЗО!V32= "средний",2,IF(ИЗО!V32= "низкий",1)))</f>
        <v>1</v>
      </c>
      <c r="AH30" s="627">
        <f>IF(ИЗО!X32="высокий",3,IF(ИЗО!X32= "средний",2,IF(ИЗО!X32= "низкий",1)))</f>
        <v>1</v>
      </c>
      <c r="AI30" s="622">
        <f>IF(ИЗО!Z32="высокий",3,IF(ИЗО!Z32= "средний",2,IF(ИЗО!Z32= "низкий",1)))</f>
        <v>2</v>
      </c>
      <c r="AJ30" s="625">
        <f>IF(ИЗО!AK32="высокий",3,IF(ИЗО!AK32= "средний",2,IF(ИЗО!AK32= "низкий",1)))</f>
        <v>1</v>
      </c>
      <c r="AK30" s="627">
        <f>IF(ИЗО!AM32="высокий",3,IF(ИЗО!AM32= "средний",2,IF(ИЗО!AM32= "низкий",1)))</f>
        <v>2</v>
      </c>
      <c r="AL30" s="623">
        <f>IF(ИЗО!AO32="высокий",3,IF(ИЗО!AO32= "средний",2,IF(ИЗО!AO32= "низкий",1)))</f>
        <v>2</v>
      </c>
      <c r="AM30" s="626">
        <f>IF('ФИЗО,ЗОЖ'!AB33="высокий",3,IF('ФИЗО,ЗОЖ'!AB33= "средний",2,IF('ФИЗО,ЗОЖ'!AB33= "низкий",1)))</f>
        <v>2</v>
      </c>
      <c r="AN30" s="627">
        <f>IF('ФИЗО,ЗОЖ'!AD33="высокий",3,IF('ФИЗО,ЗОЖ'!AD33= "средний",2,IF('ФИЗО,ЗОЖ'!AD33= "низкий",1)))</f>
        <v>2</v>
      </c>
      <c r="AO30" s="622">
        <f>IF('ФИЗО,ЗОЖ'!AF33="высокий",3,IF('ФИЗО,ЗОЖ'!AF33= "средний",2,IF('ФИЗО,ЗОЖ'!AF33= "низкий",1)))</f>
        <v>2</v>
      </c>
      <c r="AP30" s="625">
        <f>IF(музыка!V31="высокий",3,IF(музыка!V31= "средний",2,IF(музыка!V31= "низкий",1)))</f>
        <v>1</v>
      </c>
      <c r="AQ30" s="627">
        <f>IF(музыка!X31="высокий",3,IF(музыка!X31= "средний",2,IF(музыка!X31= "низкий",1)))</f>
        <v>2</v>
      </c>
      <c r="AR30" s="623">
        <f>IF(музыка!Z31="высокий",3,IF(музыка!Z31= "средний",2,IF(музыка!Z31= "низкий",1)))</f>
        <v>2</v>
      </c>
      <c r="AS30" s="626">
        <f>IF('ФИЗО,ЗОЖ'!P33="высокий",3,IF('ФИЗО,ЗОЖ'!P33= "средний",2,IF('ФИЗО,ЗОЖ'!P33= "низкий",1)))</f>
        <v>1</v>
      </c>
      <c r="AT30" s="627">
        <f>IF('ФИЗО,ЗОЖ'!R33="высокий",3,IF('ФИЗО,ЗОЖ'!R33= "средний",2,IF('ФИЗО,ЗОЖ'!R33= "низкий",1)))</f>
        <v>1</v>
      </c>
      <c r="AU30" s="622">
        <f>IF('ФИЗО,ЗОЖ'!T33="высокий",3,IF('ФИЗО,ЗОЖ'!T33= "средний",2,IF('ФИЗО,ЗОЖ'!T33= "низкий",1)))</f>
        <v>2</v>
      </c>
      <c r="AV30" s="462">
        <f t="shared" si="1"/>
        <v>1.4</v>
      </c>
      <c r="AW30" s="628">
        <f t="shared" si="0"/>
        <v>1.6666666666666667</v>
      </c>
      <c r="AX30" s="463">
        <f t="shared" si="2"/>
        <v>2.3333333333333335</v>
      </c>
    </row>
    <row r="31" spans="1:50" s="13" customFormat="1" ht="23.25" customHeight="1">
      <c r="A31" s="396">
        <v>20</v>
      </c>
      <c r="B31" s="616" t="str">
        <f>реч.разв.!B36</f>
        <v xml:space="preserve">С. Артур </v>
      </c>
      <c r="C31" s="630">
        <f>IF(реч.разв.!P36="высокий",3,IF(реч.разв.!P36= "средний",2,IF(реч.разв.!P36= "низкий",1)))</f>
        <v>2</v>
      </c>
      <c r="D31" s="627">
        <f>IF(реч.разв.!R36="высокий",3,IF(реч.разв.!R36= "средний",2,IF(реч.разв.!R36= "низкий",1)))</f>
        <v>2</v>
      </c>
      <c r="E31" s="623">
        <f>IF(реч.разв.!T36="высокий",3,IF(реч.разв.!T36= "средний",2,IF(реч.разв.!T36= "низкий",1)))</f>
        <v>3</v>
      </c>
      <c r="F31" s="624">
        <f>IF(реч.разв.!AE36="высокий",3,IF(реч.разв.!AE36= "средний",2,IF(реч.разв.!AE36= "низкий",1)))</f>
        <v>2</v>
      </c>
      <c r="G31" s="627">
        <f>IF(реч.разв.!AG36="высокий",3,IF(реч.разв.!AG36= "средний",2,IF(реч.разв.!AG36= "низкий",1)))</f>
        <v>2</v>
      </c>
      <c r="H31" s="622">
        <f>IF(реч.разв.!AI36="высокий",3,IF(реч.разв.!AI36= "средний",2,IF(реч.разв.!AI36= "низкий",1)))</f>
        <v>3</v>
      </c>
      <c r="I31" s="625">
        <f>IF(ФЭМП!Y36="высокий",3,IF(ФЭМП!Y36= "средний",2,IF(ФЭМП!Y36= "низкий",1)))</f>
        <v>2</v>
      </c>
      <c r="J31" s="627">
        <f>IF(ФЭМП!AA36="высокий",3,IF(ФЭМП!AA36= "средний",2,IF(ФЭМП!AA36= "низкий",1)))</f>
        <v>2</v>
      </c>
      <c r="K31" s="623">
        <f>IF(ФЭМП!AC36="высокий",3,IF(ФЭМП!AC36= "средний",2,IF(ФЭМП!AC36= "низкий",1)))</f>
        <v>3</v>
      </c>
      <c r="L31" s="625">
        <f>IF(ФКЦМ!P33="высокий",3,IF(ФКЦМ!P33= "средний",2,IF(ФКЦМ!P33= "низкий",1)))</f>
        <v>2</v>
      </c>
      <c r="M31" s="627">
        <f>IF(ФКЦМ!R33="высокий",3,IF(ФКЦМ!R33= "средний",2,IF(ФКЦМ!R33= "низкий",1)))</f>
        <v>2</v>
      </c>
      <c r="N31" s="622">
        <f>IF(ФКЦМ!T33="высокий",3,IF(ФКЦМ!T33= "средний",2,IF(ФКЦМ!T33= "низкий",1)))</f>
        <v>3</v>
      </c>
      <c r="O31" s="625">
        <f>IF(конструир.!M33="высокий",3,IF(конструир.!M33= "средний",2,IF(конструир.!M33= "низкий",1)))</f>
        <v>3</v>
      </c>
      <c r="P31" s="627">
        <f>IF(конструир.!O33="высокий",3,IF(конструир.!O33= "средний",2,IF(конструир.!O33= "низкий",1)))</f>
        <v>3</v>
      </c>
      <c r="Q31" s="623">
        <f>IF(конструир.!Q33="высокий",3,IF(конструир.!Q33= "средний",2,IF(конструир.!Q33= "низкий",1)))</f>
        <v>3</v>
      </c>
      <c r="R31" s="626">
        <f>IF(игра!AB33="высокий",3,IF(игра!AB33= "средний",2,IF(игра!AB33= "низкий",1)))</f>
        <v>2</v>
      </c>
      <c r="S31" s="627">
        <f>IF(игра!AD33="высокий",3,IF(игра!AD33= "средний",2,IF(игра!AD33= "низкий",1)))</f>
        <v>2</v>
      </c>
      <c r="T31" s="622">
        <f>IF(игра!AF33="высокий",3,IF(игра!AF33= "средний",2,IF(игра!AF33= "низкий",1)))</f>
        <v>3</v>
      </c>
      <c r="U31" s="625">
        <f>IF('ОБЖ,ТРУД'!V35="высокий",3,IF('ОБЖ,ТРУД'!V35= "средний",2,IF('ОБЖ,ТРУД'!V35= "низкий",1)))</f>
        <v>2</v>
      </c>
      <c r="V31" s="627">
        <f>IF('ОБЖ,ТРУД'!X35="высокий",3,IF('ОБЖ,ТРУД'!X35= "средний",2,IF('ОБЖ,ТРУД'!X35= "низкий",1)))</f>
        <v>3</v>
      </c>
      <c r="W31" s="623">
        <f>IF('ОБЖ,ТРУД'!Z35="высокий",3,IF('ОБЖ,ТРУД'!Z35= "средний",2,IF('ОБЖ,ТРУД'!Z35= "низкий",1)))</f>
        <v>3</v>
      </c>
      <c r="X31" s="626">
        <f>IF(ПБ!AK32="высокий",3,IF(ПБ!AK32= "средний",2,IF(ПБ!AK32= "низкий",1)))</f>
        <v>2</v>
      </c>
      <c r="Y31" s="627">
        <f>IF(ПБ!AM32="высокий",3,IF(ПБ!AM32= "средний",2,IF(ПБ!AM32= "низкий",1)))</f>
        <v>2</v>
      </c>
      <c r="Z31" s="622">
        <f>IF(ПБ!AO32="высокий",3,IF(ПБ!AO32= "средний",2,IF(ПБ!AO32= "низкий",1)))</f>
        <v>3</v>
      </c>
      <c r="AA31" s="625">
        <f>IF('ОБЖ,ТРУД'!AK35="высокий",3,IF('ОБЖ,ТРУД'!AK35= "средний",2,IF('ОБЖ,ТРУД'!AK35= "низкий",1)))</f>
        <v>3</v>
      </c>
      <c r="AB31" s="627">
        <f>IF('ОБЖ,ТРУД'!AM35="высокий",3,IF('ОБЖ,ТРУД'!AM35= "средний",2,IF('ОБЖ,ТРУД'!AM35= "низкий",1)))</f>
        <v>3</v>
      </c>
      <c r="AC31" s="623">
        <f>IF('ОБЖ,ТРУД'!AO35="высокий",3,IF('ОБЖ,ТРУД'!AO35= "средний",2,IF('ОБЖ,ТРУД'!AO35= "низкий",1)))</f>
        <v>3</v>
      </c>
      <c r="AD31" s="625">
        <f>IF(ИЗО!M33="высокий",3,IF(ИЗО!M33= "средний",2,IF(ИЗО!M33= "низкий",1)))</f>
        <v>2</v>
      </c>
      <c r="AE31" s="627">
        <f>IF(ИЗО!O33="высокий",3,IF(ИЗО!O33= "средний",2,IF(ИЗО!O33= "низкий",1)))</f>
        <v>2</v>
      </c>
      <c r="AF31" s="623">
        <f>IF(ИЗО!Q33="высокий",3,IF(ИЗО!Q33= "средний",2,IF(ИЗО!Q33= "низкий",1)))</f>
        <v>3</v>
      </c>
      <c r="AG31" s="626">
        <f>IF(ИЗО!V33="высокий",3,IF(ИЗО!V33= "средний",2,IF(ИЗО!V33= "низкий",1)))</f>
        <v>2</v>
      </c>
      <c r="AH31" s="627">
        <f>IF(ИЗО!X33="высокий",3,IF(ИЗО!X33= "средний",2,IF(ИЗО!X33= "низкий",1)))</f>
        <v>2</v>
      </c>
      <c r="AI31" s="622">
        <f>IF(ИЗО!Z33="высокий",3,IF(ИЗО!Z33= "средний",2,IF(ИЗО!Z33= "низкий",1)))</f>
        <v>3</v>
      </c>
      <c r="AJ31" s="625">
        <f>IF(ИЗО!AK33="высокий",3,IF(ИЗО!AK33= "средний",2,IF(ИЗО!AK33= "низкий",1)))</f>
        <v>2</v>
      </c>
      <c r="AK31" s="627">
        <f>IF(ИЗО!AM33="высокий",3,IF(ИЗО!AM33= "средний",2,IF(ИЗО!AM33= "низкий",1)))</f>
        <v>2</v>
      </c>
      <c r="AL31" s="623">
        <f>IF(ИЗО!AO33="высокий",3,IF(ИЗО!AO33= "средний",2,IF(ИЗО!AO33= "низкий",1)))</f>
        <v>3</v>
      </c>
      <c r="AM31" s="626">
        <f>IF('ФИЗО,ЗОЖ'!AB34="высокий",3,IF('ФИЗО,ЗОЖ'!AB34= "средний",2,IF('ФИЗО,ЗОЖ'!AB34= "низкий",1)))</f>
        <v>2</v>
      </c>
      <c r="AN31" s="627">
        <f>IF('ФИЗО,ЗОЖ'!AD34="высокий",3,IF('ФИЗО,ЗОЖ'!AD34= "средний",2,IF('ФИЗО,ЗОЖ'!AD34= "низкий",1)))</f>
        <v>2</v>
      </c>
      <c r="AO31" s="622">
        <f>IF('ФИЗО,ЗОЖ'!AF34="высокий",3,IF('ФИЗО,ЗОЖ'!AF34= "средний",2,IF('ФИЗО,ЗОЖ'!AF34= "низкий",1)))</f>
        <v>3</v>
      </c>
      <c r="AP31" s="625">
        <f>IF(музыка!V32="высокий",3,IF(музыка!V32= "средний",2,IF(музыка!V32= "низкий",1)))</f>
        <v>2</v>
      </c>
      <c r="AQ31" s="627">
        <f>IF(музыка!X32="высокий",3,IF(музыка!X32= "средний",2,IF(музыка!X32= "низкий",1)))</f>
        <v>2</v>
      </c>
      <c r="AR31" s="623">
        <f>IF(музыка!Z32="высокий",3,IF(музыка!Z32= "средний",2,IF(музыка!Z32= "низкий",1)))</f>
        <v>3</v>
      </c>
      <c r="AS31" s="626">
        <f>IF('ФИЗО,ЗОЖ'!P34="высокий",3,IF('ФИЗО,ЗОЖ'!P34= "средний",2,IF('ФИЗО,ЗОЖ'!P34= "низкий",1)))</f>
        <v>2</v>
      </c>
      <c r="AT31" s="627">
        <f>IF('ФИЗО,ЗОЖ'!R34="высокий",3,IF('ФИЗО,ЗОЖ'!R34= "средний",2,IF('ФИЗО,ЗОЖ'!R34= "низкий",1)))</f>
        <v>3</v>
      </c>
      <c r="AU31" s="622">
        <f>IF('ФИЗО,ЗОЖ'!T34="высокий",3,IF('ФИЗО,ЗОЖ'!T34= "средний",2,IF('ФИЗО,ЗОЖ'!T34= "низкий",1)))</f>
        <v>3</v>
      </c>
      <c r="AV31" s="462">
        <f t="shared" si="1"/>
        <v>2.1333333333333333</v>
      </c>
      <c r="AW31" s="628">
        <f t="shared" si="0"/>
        <v>2.2666666666666666</v>
      </c>
      <c r="AX31" s="463">
        <f t="shared" si="2"/>
        <v>3</v>
      </c>
    </row>
    <row r="32" spans="1:50" s="13" customFormat="1" ht="23.25" customHeight="1">
      <c r="A32" s="396">
        <v>21</v>
      </c>
      <c r="B32" s="616" t="str">
        <f>реч.разв.!B37</f>
        <v>С. Анатолий</v>
      </c>
      <c r="C32" s="630">
        <f>IF(реч.разв.!P37="высокий",3,IF(реч.разв.!P37= "средний",2,IF(реч.разв.!P37= "низкий",1)))</f>
        <v>1</v>
      </c>
      <c r="D32" s="627">
        <f>IF(реч.разв.!R37="высокий",3,IF(реч.разв.!R37= "средний",2,IF(реч.разв.!R37= "низкий",1)))</f>
        <v>1</v>
      </c>
      <c r="E32" s="623">
        <f>IF(реч.разв.!T37="высокий",3,IF(реч.разв.!T37= "средний",2,IF(реч.разв.!T37= "низкий",1)))</f>
        <v>2</v>
      </c>
      <c r="F32" s="624">
        <f>IF(реч.разв.!AE37="высокий",3,IF(реч.разв.!AE37= "средний",2,IF(реч.разв.!AE37= "низкий",1)))</f>
        <v>1</v>
      </c>
      <c r="G32" s="627">
        <f>IF(реч.разв.!AG37="высокий",3,IF(реч.разв.!AG37= "средний",2,IF(реч.разв.!AG37= "низкий",1)))</f>
        <v>1</v>
      </c>
      <c r="H32" s="622">
        <f>IF(реч.разв.!AI37="высокий",3,IF(реч.разв.!AI37= "средний",2,IF(реч.разв.!AI37= "низкий",1)))</f>
        <v>2</v>
      </c>
      <c r="I32" s="625">
        <f>IF(ФЭМП!Y37="высокий",3,IF(ФЭМП!Y37= "средний",2,IF(ФЭМП!Y37= "низкий",1)))</f>
        <v>1</v>
      </c>
      <c r="J32" s="627">
        <f>IF(ФЭМП!AA37="высокий",3,IF(ФЭМП!AA37= "средний",2,IF(ФЭМП!AA37= "низкий",1)))</f>
        <v>1</v>
      </c>
      <c r="K32" s="623">
        <f>IF(ФЭМП!AC37="высокий",3,IF(ФЭМП!AC37= "средний",2,IF(ФЭМП!AC37= "низкий",1)))</f>
        <v>2</v>
      </c>
      <c r="L32" s="625">
        <f>IF(ФКЦМ!P34="высокий",3,IF(ФКЦМ!P34= "средний",2,IF(ФКЦМ!P34= "низкий",1)))</f>
        <v>1</v>
      </c>
      <c r="M32" s="627">
        <f>IF(ФКЦМ!R34="высокий",3,IF(ФКЦМ!R34= "средний",2,IF(ФКЦМ!R34= "низкий",1)))</f>
        <v>1</v>
      </c>
      <c r="N32" s="622">
        <f>IF(ФКЦМ!T34="высокий",3,IF(ФКЦМ!T34= "средний",2,IF(ФКЦМ!T34= "низкий",1)))</f>
        <v>2</v>
      </c>
      <c r="O32" s="625">
        <f>IF(конструир.!M34="высокий",3,IF(конструир.!M34= "средний",2,IF(конструир.!M34= "низкий",1)))</f>
        <v>1</v>
      </c>
      <c r="P32" s="627">
        <f>IF(конструир.!O34="высокий",3,IF(конструир.!O34= "средний",2,IF(конструир.!O34= "низкий",1)))</f>
        <v>1</v>
      </c>
      <c r="Q32" s="623">
        <f>IF(конструир.!Q34="высокий",3,IF(конструир.!Q34= "средний",2,IF(конструир.!Q34= "низкий",1)))</f>
        <v>2</v>
      </c>
      <c r="R32" s="626">
        <f>IF(игра!AB34="высокий",3,IF(игра!AB34= "средний",2,IF(игра!AB34= "низкий",1)))</f>
        <v>1</v>
      </c>
      <c r="S32" s="627">
        <f>IF(игра!AD34="высокий",3,IF(игра!AD34= "средний",2,IF(игра!AD34= "низкий",1)))</f>
        <v>1</v>
      </c>
      <c r="T32" s="622">
        <f>IF(игра!AF34="высокий",3,IF(игра!AF34= "средний",2,IF(игра!AF34= "низкий",1)))</f>
        <v>2</v>
      </c>
      <c r="U32" s="625">
        <f>IF('ОБЖ,ТРУД'!V36="высокий",3,IF('ОБЖ,ТРУД'!V36= "средний",2,IF('ОБЖ,ТРУД'!V36= "низкий",1)))</f>
        <v>1</v>
      </c>
      <c r="V32" s="627">
        <f>IF('ОБЖ,ТРУД'!X36="высокий",3,IF('ОБЖ,ТРУД'!X36= "средний",2,IF('ОБЖ,ТРУД'!X36= "низкий",1)))</f>
        <v>1</v>
      </c>
      <c r="W32" s="623">
        <f>IF('ОБЖ,ТРУД'!Z36="высокий",3,IF('ОБЖ,ТРУД'!Z36= "средний",2,IF('ОБЖ,ТРУД'!Z36= "низкий",1)))</f>
        <v>2</v>
      </c>
      <c r="X32" s="626">
        <f>IF(ПБ!AK33="высокий",3,IF(ПБ!AK33= "средний",2,IF(ПБ!AK33= "низкий",1)))</f>
        <v>1</v>
      </c>
      <c r="Y32" s="627">
        <f>IF(ПБ!AM33="высокий",3,IF(ПБ!AM33= "средний",2,IF(ПБ!AM33= "низкий",1)))</f>
        <v>1</v>
      </c>
      <c r="Z32" s="622">
        <f>IF(ПБ!AO33="высокий",3,IF(ПБ!AO33= "средний",2,IF(ПБ!AO33= "низкий",1)))</f>
        <v>2</v>
      </c>
      <c r="AA32" s="625">
        <f>IF('ОБЖ,ТРУД'!AK36="высокий",3,IF('ОБЖ,ТРУД'!AK36= "средний",2,IF('ОБЖ,ТРУД'!AK36= "низкий",1)))</f>
        <v>1</v>
      </c>
      <c r="AB32" s="627">
        <f>IF('ОБЖ,ТРУД'!AM36="высокий",3,IF('ОБЖ,ТРУД'!AM36= "средний",2,IF('ОБЖ,ТРУД'!AM36= "низкий",1)))</f>
        <v>1</v>
      </c>
      <c r="AC32" s="623">
        <f>IF('ОБЖ,ТРУД'!AO36="высокий",3,IF('ОБЖ,ТРУД'!AO36= "средний",2,IF('ОБЖ,ТРУД'!AO36= "низкий",1)))</f>
        <v>2</v>
      </c>
      <c r="AD32" s="625">
        <f>IF(ИЗО!M34="высокий",3,IF(ИЗО!M34= "средний",2,IF(ИЗО!M34= "низкий",1)))</f>
        <v>1</v>
      </c>
      <c r="AE32" s="627">
        <f>IF(ИЗО!O34="высокий",3,IF(ИЗО!O34= "средний",2,IF(ИЗО!O34= "низкий",1)))</f>
        <v>1</v>
      </c>
      <c r="AF32" s="623">
        <f>IF(ИЗО!Q34="высокий",3,IF(ИЗО!Q34= "средний",2,IF(ИЗО!Q34= "низкий",1)))</f>
        <v>2</v>
      </c>
      <c r="AG32" s="626">
        <f>IF(ИЗО!V34="высокий",3,IF(ИЗО!V34= "средний",2,IF(ИЗО!V34= "низкий",1)))</f>
        <v>1</v>
      </c>
      <c r="AH32" s="627">
        <f>IF(ИЗО!X34="высокий",3,IF(ИЗО!X34= "средний",2,IF(ИЗО!X34= "низкий",1)))</f>
        <v>1</v>
      </c>
      <c r="AI32" s="622">
        <f>IF(ИЗО!Z34="высокий",3,IF(ИЗО!Z34= "средний",2,IF(ИЗО!Z34= "низкий",1)))</f>
        <v>2</v>
      </c>
      <c r="AJ32" s="625">
        <f>IF(ИЗО!AK34="высокий",3,IF(ИЗО!AK34= "средний",2,IF(ИЗО!AK34= "низкий",1)))</f>
        <v>1</v>
      </c>
      <c r="AK32" s="627">
        <f>IF(ИЗО!AM34="высокий",3,IF(ИЗО!AM34= "средний",2,IF(ИЗО!AM34= "низкий",1)))</f>
        <v>1</v>
      </c>
      <c r="AL32" s="623">
        <f>IF(ИЗО!AO34="высокий",3,IF(ИЗО!AO34= "средний",2,IF(ИЗО!AO34= "низкий",1)))</f>
        <v>2</v>
      </c>
      <c r="AM32" s="626">
        <f>IF('ФИЗО,ЗОЖ'!AB35="высокий",3,IF('ФИЗО,ЗОЖ'!AB35= "средний",2,IF('ФИЗО,ЗОЖ'!AB35= "низкий",1)))</f>
        <v>1</v>
      </c>
      <c r="AN32" s="627">
        <f>IF('ФИЗО,ЗОЖ'!AD35="высокий",3,IF('ФИЗО,ЗОЖ'!AD35= "средний",2,IF('ФИЗО,ЗОЖ'!AD35= "низкий",1)))</f>
        <v>1</v>
      </c>
      <c r="AO32" s="622">
        <f>IF('ФИЗО,ЗОЖ'!AF35="высокий",3,IF('ФИЗО,ЗОЖ'!AF35= "средний",2,IF('ФИЗО,ЗОЖ'!AF35= "низкий",1)))</f>
        <v>2</v>
      </c>
      <c r="AP32" s="625">
        <f>IF(музыка!V33="высокий",3,IF(музыка!V33= "средний",2,IF(музыка!V33= "низкий",1)))</f>
        <v>1</v>
      </c>
      <c r="AQ32" s="627">
        <f>IF(музыка!X33="высокий",3,IF(музыка!X33= "средний",2,IF(музыка!X33= "низкий",1)))</f>
        <v>2</v>
      </c>
      <c r="AR32" s="623">
        <f>IF(музыка!Z33="высокий",3,IF(музыка!Z33= "средний",2,IF(музыка!Z33= "низкий",1)))</f>
        <v>3</v>
      </c>
      <c r="AS32" s="626">
        <f>IF('ФИЗО,ЗОЖ'!P35="высокий",3,IF('ФИЗО,ЗОЖ'!P35= "средний",2,IF('ФИЗО,ЗОЖ'!P35= "низкий",1)))</f>
        <v>1</v>
      </c>
      <c r="AT32" s="627">
        <f>IF('ФИЗО,ЗОЖ'!R35="высокий",3,IF('ФИЗО,ЗОЖ'!R35= "средний",2,IF('ФИЗО,ЗОЖ'!R35= "низкий",1)))</f>
        <v>1</v>
      </c>
      <c r="AU32" s="622">
        <f>IF('ФИЗО,ЗОЖ'!T35="высокий",3,IF('ФИЗО,ЗОЖ'!T35= "средний",2,IF('ФИЗО,ЗОЖ'!T35= "низкий",1)))</f>
        <v>2</v>
      </c>
      <c r="AV32" s="462">
        <f t="shared" si="1"/>
        <v>1</v>
      </c>
      <c r="AW32" s="628">
        <f t="shared" si="0"/>
        <v>1.0666666666666667</v>
      </c>
      <c r="AX32" s="463">
        <f t="shared" si="2"/>
        <v>2.0666666666666669</v>
      </c>
    </row>
    <row r="33" spans="1:50" s="13" customFormat="1" ht="23.25" customHeight="1">
      <c r="A33" s="396">
        <v>22</v>
      </c>
      <c r="B33" s="616" t="str">
        <f>реч.разв.!B38</f>
        <v xml:space="preserve">С. Юлия </v>
      </c>
      <c r="C33" s="630">
        <f>IF(реч.разв.!P38="высокий",3,IF(реч.разв.!P38= "средний",2,IF(реч.разв.!P38= "низкий",1)))</f>
        <v>2</v>
      </c>
      <c r="D33" s="627">
        <f>IF(реч.разв.!R38="высокий",3,IF(реч.разв.!R38= "средний",2,IF(реч.разв.!R38= "низкий",1)))</f>
        <v>2</v>
      </c>
      <c r="E33" s="623">
        <f>IF(реч.разв.!T38="высокий",3,IF(реч.разв.!T38= "средний",2,IF(реч.разв.!T38= "низкий",1)))</f>
        <v>3</v>
      </c>
      <c r="F33" s="624">
        <f>IF(реч.разв.!AE38="высокий",3,IF(реч.разв.!AE38= "средний",2,IF(реч.разв.!AE38= "низкий",1)))</f>
        <v>2</v>
      </c>
      <c r="G33" s="627">
        <f>IF(реч.разв.!AG38="высокий",3,IF(реч.разв.!AG38= "средний",2,IF(реч.разв.!AG38= "низкий",1)))</f>
        <v>2</v>
      </c>
      <c r="H33" s="622">
        <f>IF(реч.разв.!AI38="высокий",3,IF(реч.разв.!AI38= "средний",2,IF(реч.разв.!AI38= "низкий",1)))</f>
        <v>3</v>
      </c>
      <c r="I33" s="625">
        <f>IF(ФЭМП!Y38="высокий",3,IF(ФЭМП!Y38= "средний",2,IF(ФЭМП!Y38= "низкий",1)))</f>
        <v>2</v>
      </c>
      <c r="J33" s="627">
        <f>IF(ФЭМП!AA38="высокий",3,IF(ФЭМП!AA38= "средний",2,IF(ФЭМП!AA38= "низкий",1)))</f>
        <v>2</v>
      </c>
      <c r="K33" s="623">
        <f>IF(ФЭМП!AC38="высокий",3,IF(ФЭМП!AC38= "средний",2,IF(ФЭМП!AC38= "низкий",1)))</f>
        <v>3</v>
      </c>
      <c r="L33" s="625">
        <f>IF(ФКЦМ!P35="высокий",3,IF(ФКЦМ!P35= "средний",2,IF(ФКЦМ!P35= "низкий",1)))</f>
        <v>2</v>
      </c>
      <c r="M33" s="627">
        <f>IF(ФКЦМ!R35="высокий",3,IF(ФКЦМ!R35= "средний",2,IF(ФКЦМ!R35= "низкий",1)))</f>
        <v>2</v>
      </c>
      <c r="N33" s="622">
        <f>IF(ФКЦМ!T35="высокий",3,IF(ФКЦМ!T35= "средний",2,IF(ФКЦМ!T35= "низкий",1)))</f>
        <v>3</v>
      </c>
      <c r="O33" s="625">
        <f>IF(конструир.!M35="высокий",3,IF(конструир.!M35= "средний",2,IF(конструир.!M35= "низкий",1)))</f>
        <v>2</v>
      </c>
      <c r="P33" s="627">
        <f>IF(конструир.!O35="высокий",3,IF(конструир.!O35= "средний",2,IF(конструир.!O35= "низкий",1)))</f>
        <v>2</v>
      </c>
      <c r="Q33" s="623">
        <f>IF(конструир.!Q35="высокий",3,IF(конструир.!Q35= "средний",2,IF(конструир.!Q35= "низкий",1)))</f>
        <v>3</v>
      </c>
      <c r="R33" s="626">
        <f>IF(игра!AB35="высокий",3,IF(игра!AB35= "средний",2,IF(игра!AB35= "низкий",1)))</f>
        <v>2</v>
      </c>
      <c r="S33" s="627">
        <f>IF(игра!AD35="высокий",3,IF(игра!AD35= "средний",2,IF(игра!AD35= "низкий",1)))</f>
        <v>2</v>
      </c>
      <c r="T33" s="622">
        <f>IF(игра!AF35="высокий",3,IF(игра!AF35= "средний",2,IF(игра!AF35= "низкий",1)))</f>
        <v>3</v>
      </c>
      <c r="U33" s="625">
        <f>IF('ОБЖ,ТРУД'!V37="высокий",3,IF('ОБЖ,ТРУД'!V37= "средний",2,IF('ОБЖ,ТРУД'!V37= "низкий",1)))</f>
        <v>2</v>
      </c>
      <c r="V33" s="627">
        <f>IF('ОБЖ,ТРУД'!X37="высокий",3,IF('ОБЖ,ТРУД'!X37= "средний",2,IF('ОБЖ,ТРУД'!X37= "низкий",1)))</f>
        <v>2</v>
      </c>
      <c r="W33" s="623">
        <f>IF('ОБЖ,ТРУД'!Z37="высокий",3,IF('ОБЖ,ТРУД'!Z37= "средний",2,IF('ОБЖ,ТРУД'!Z37= "низкий",1)))</f>
        <v>3</v>
      </c>
      <c r="X33" s="626">
        <f>IF(ПБ!AK34="высокий",3,IF(ПБ!AK34= "средний",2,IF(ПБ!AK34= "низкий",1)))</f>
        <v>2</v>
      </c>
      <c r="Y33" s="627">
        <f>IF(ПБ!AM34="высокий",3,IF(ПБ!AM34= "средний",2,IF(ПБ!AM34= "низкий",1)))</f>
        <v>2</v>
      </c>
      <c r="Z33" s="622">
        <f>IF(ПБ!AO34="высокий",3,IF(ПБ!AO34= "средний",2,IF(ПБ!AO34= "низкий",1)))</f>
        <v>3</v>
      </c>
      <c r="AA33" s="625">
        <f>IF('ОБЖ,ТРУД'!AK37="высокий",3,IF('ОБЖ,ТРУД'!AK37= "средний",2,IF('ОБЖ,ТРУД'!AK37= "низкий",1)))</f>
        <v>2</v>
      </c>
      <c r="AB33" s="627">
        <f>IF('ОБЖ,ТРУД'!AM37="высокий",3,IF('ОБЖ,ТРУД'!AM37= "средний",2,IF('ОБЖ,ТРУД'!AM37= "низкий",1)))</f>
        <v>2</v>
      </c>
      <c r="AC33" s="623">
        <f>IF('ОБЖ,ТРУД'!AO37="высокий",3,IF('ОБЖ,ТРУД'!AO37= "средний",2,IF('ОБЖ,ТРУД'!AO37= "низкий",1)))</f>
        <v>3</v>
      </c>
      <c r="AD33" s="625">
        <f>IF(ИЗО!M35="высокий",3,IF(ИЗО!M35= "средний",2,IF(ИЗО!M35= "низкий",1)))</f>
        <v>2</v>
      </c>
      <c r="AE33" s="627">
        <f>IF(ИЗО!O35="высокий",3,IF(ИЗО!O35= "средний",2,IF(ИЗО!O35= "низкий",1)))</f>
        <v>2</v>
      </c>
      <c r="AF33" s="623">
        <f>IF(ИЗО!Q35="высокий",3,IF(ИЗО!Q35= "средний",2,IF(ИЗО!Q35= "низкий",1)))</f>
        <v>3</v>
      </c>
      <c r="AG33" s="626">
        <f>IF(ИЗО!V35="высокий",3,IF(ИЗО!V35= "средний",2,IF(ИЗО!V35= "низкий",1)))</f>
        <v>2</v>
      </c>
      <c r="AH33" s="627">
        <f>IF(ИЗО!X35="высокий",3,IF(ИЗО!X35= "средний",2,IF(ИЗО!X35= "низкий",1)))</f>
        <v>2</v>
      </c>
      <c r="AI33" s="622">
        <f>IF(ИЗО!Z35="высокий",3,IF(ИЗО!Z35= "средний",2,IF(ИЗО!Z35= "низкий",1)))</f>
        <v>3</v>
      </c>
      <c r="AJ33" s="625">
        <f>IF(ИЗО!AK35="высокий",3,IF(ИЗО!AK35= "средний",2,IF(ИЗО!AK35= "низкий",1)))</f>
        <v>2</v>
      </c>
      <c r="AK33" s="627">
        <f>IF(ИЗО!AM35="высокий",3,IF(ИЗО!AM35= "средний",2,IF(ИЗО!AM35= "низкий",1)))</f>
        <v>2</v>
      </c>
      <c r="AL33" s="623">
        <f>IF(ИЗО!AO35="высокий",3,IF(ИЗО!AO35= "средний",2,IF(ИЗО!AO35= "низкий",1)))</f>
        <v>3</v>
      </c>
      <c r="AM33" s="626">
        <f>IF('ФИЗО,ЗОЖ'!AB36="высокий",3,IF('ФИЗО,ЗОЖ'!AB36= "средний",2,IF('ФИЗО,ЗОЖ'!AB36= "низкий",1)))</f>
        <v>2</v>
      </c>
      <c r="AN33" s="627">
        <f>IF('ФИЗО,ЗОЖ'!AD36="высокий",3,IF('ФИЗО,ЗОЖ'!AD36= "средний",2,IF('ФИЗО,ЗОЖ'!AD36= "низкий",1)))</f>
        <v>2</v>
      </c>
      <c r="AO33" s="622">
        <f>IF('ФИЗО,ЗОЖ'!AF36="высокий",3,IF('ФИЗО,ЗОЖ'!AF36= "средний",2,IF('ФИЗО,ЗОЖ'!AF36= "низкий",1)))</f>
        <v>3</v>
      </c>
      <c r="AP33" s="625">
        <f>IF(музыка!V34="высокий",3,IF(музыка!V34= "средний",2,IF(музыка!V34= "низкий",1)))</f>
        <v>2</v>
      </c>
      <c r="AQ33" s="627">
        <f>IF(музыка!X34="высокий",3,IF(музыка!X34= "средний",2,IF(музыка!X34= "низкий",1)))</f>
        <v>2</v>
      </c>
      <c r="AR33" s="623">
        <f>IF(музыка!Z34="высокий",3,IF(музыка!Z34= "средний",2,IF(музыка!Z34= "низкий",1)))</f>
        <v>3</v>
      </c>
      <c r="AS33" s="626">
        <f>IF('ФИЗО,ЗОЖ'!P36="высокий",3,IF('ФИЗО,ЗОЖ'!P36= "средний",2,IF('ФИЗО,ЗОЖ'!P36= "низкий",1)))</f>
        <v>2</v>
      </c>
      <c r="AT33" s="627">
        <f>IF('ФИЗО,ЗОЖ'!R36="высокий",3,IF('ФИЗО,ЗОЖ'!R36= "средний",2,IF('ФИЗО,ЗОЖ'!R36= "низкий",1)))</f>
        <v>2</v>
      </c>
      <c r="AU33" s="622">
        <f>IF('ФИЗО,ЗОЖ'!T36="высокий",3,IF('ФИЗО,ЗОЖ'!T36= "средний",2,IF('ФИЗО,ЗОЖ'!T36= "низкий",1)))</f>
        <v>2</v>
      </c>
      <c r="AV33" s="462">
        <f t="shared" si="1"/>
        <v>2</v>
      </c>
      <c r="AW33" s="628">
        <f t="shared" si="0"/>
        <v>2</v>
      </c>
      <c r="AX33" s="463">
        <f t="shared" si="2"/>
        <v>2.9333333333333331</v>
      </c>
    </row>
    <row r="34" spans="1:50" s="13" customFormat="1" ht="23.25" customHeight="1">
      <c r="A34" s="396">
        <v>23</v>
      </c>
      <c r="B34" s="616" t="str">
        <f>реч.разв.!B39</f>
        <v xml:space="preserve">У. Давид </v>
      </c>
      <c r="C34" s="630">
        <f>IF(реч.разв.!P39="высокий",3,IF(реч.разв.!P39= "средний",2,IF(реч.разв.!P39= "низкий",1)))</f>
        <v>2</v>
      </c>
      <c r="D34" s="627">
        <f>IF(реч.разв.!R39="высокий",3,IF(реч.разв.!R39= "средний",2,IF(реч.разв.!R39= "низкий",1)))</f>
        <v>2</v>
      </c>
      <c r="E34" s="623">
        <f>IF(реч.разв.!T39="высокий",3,IF(реч.разв.!T39= "средний",2,IF(реч.разв.!T39= "низкий",1)))</f>
        <v>3</v>
      </c>
      <c r="F34" s="624">
        <f>IF(реч.разв.!AE39="высокий",3,IF(реч.разв.!AE39= "средний",2,IF(реч.разв.!AE39= "низкий",1)))</f>
        <v>2</v>
      </c>
      <c r="G34" s="627">
        <f>IF(реч.разв.!AG39="высокий",3,IF(реч.разв.!AG39= "средний",2,IF(реч.разв.!AG39= "низкий",1)))</f>
        <v>2</v>
      </c>
      <c r="H34" s="622">
        <f>IF(реч.разв.!AI39="высокий",3,IF(реч.разв.!AI39= "средний",2,IF(реч.разв.!AI39= "низкий",1)))</f>
        <v>3</v>
      </c>
      <c r="I34" s="625">
        <f>IF(ФЭМП!Y39="высокий",3,IF(ФЭМП!Y39= "средний",2,IF(ФЭМП!Y39= "низкий",1)))</f>
        <v>2</v>
      </c>
      <c r="J34" s="627">
        <f>IF(ФЭМП!AA39="высокий",3,IF(ФЭМП!AA39= "средний",2,IF(ФЭМП!AA39= "низкий",1)))</f>
        <v>2</v>
      </c>
      <c r="K34" s="623">
        <f>IF(ФЭМП!AC39="высокий",3,IF(ФЭМП!AC39= "средний",2,IF(ФЭМП!AC39= "низкий",1)))</f>
        <v>3</v>
      </c>
      <c r="L34" s="625">
        <f>IF(ФКЦМ!P36="высокий",3,IF(ФКЦМ!P36= "средний",2,IF(ФКЦМ!P36= "низкий",1)))</f>
        <v>2</v>
      </c>
      <c r="M34" s="627">
        <f>IF(ФКЦМ!R36="высокий",3,IF(ФКЦМ!R36= "средний",2,IF(ФКЦМ!R36= "низкий",1)))</f>
        <v>2</v>
      </c>
      <c r="N34" s="622">
        <f>IF(ФКЦМ!T36="высокий",3,IF(ФКЦМ!T36= "средний",2,IF(ФКЦМ!T36= "низкий",1)))</f>
        <v>3</v>
      </c>
      <c r="O34" s="625">
        <f>IF(конструир.!M36="высокий",3,IF(конструир.!M36= "средний",2,IF(конструир.!M36= "низкий",1)))</f>
        <v>3</v>
      </c>
      <c r="P34" s="627">
        <f>IF(конструир.!O36="высокий",3,IF(конструир.!O36= "средний",2,IF(конструир.!O36= "низкий",1)))</f>
        <v>3</v>
      </c>
      <c r="Q34" s="623">
        <f>IF(конструир.!Q36="высокий",3,IF(конструир.!Q36= "средний",2,IF(конструир.!Q36= "низкий",1)))</f>
        <v>3</v>
      </c>
      <c r="R34" s="626">
        <f>IF(игра!AB36="высокий",3,IF(игра!AB36= "средний",2,IF(игра!AB36= "низкий",1)))</f>
        <v>2</v>
      </c>
      <c r="S34" s="627">
        <f>IF(игра!AD36="высокий",3,IF(игра!AD36= "средний",2,IF(игра!AD36= "низкий",1)))</f>
        <v>2</v>
      </c>
      <c r="T34" s="622">
        <f>IF(игра!AF36="высокий",3,IF(игра!AF36= "средний",2,IF(игра!AF36= "низкий",1)))</f>
        <v>3</v>
      </c>
      <c r="U34" s="625">
        <f>IF('ОБЖ,ТРУД'!V38="высокий",3,IF('ОБЖ,ТРУД'!V38= "средний",2,IF('ОБЖ,ТРУД'!V38= "низкий",1)))</f>
        <v>2</v>
      </c>
      <c r="V34" s="627">
        <f>IF('ОБЖ,ТРУД'!X38="высокий",3,IF('ОБЖ,ТРУД'!X38= "средний",2,IF('ОБЖ,ТРУД'!X38= "низкий",1)))</f>
        <v>2</v>
      </c>
      <c r="W34" s="623">
        <f>IF('ОБЖ,ТРУД'!Z38="высокий",3,IF('ОБЖ,ТРУД'!Z38= "средний",2,IF('ОБЖ,ТРУД'!Z38= "низкий",1)))</f>
        <v>3</v>
      </c>
      <c r="X34" s="626">
        <f>IF(ПБ!AK35="высокий",3,IF(ПБ!AK35= "средний",2,IF(ПБ!AK35= "низкий",1)))</f>
        <v>2</v>
      </c>
      <c r="Y34" s="627">
        <f>IF(ПБ!AM35="высокий",3,IF(ПБ!AM35= "средний",2,IF(ПБ!AM35= "низкий",1)))</f>
        <v>2</v>
      </c>
      <c r="Z34" s="622">
        <f>IF(ПБ!AO35="высокий",3,IF(ПБ!AO35= "средний",2,IF(ПБ!AO35= "низкий",1)))</f>
        <v>3</v>
      </c>
      <c r="AA34" s="625">
        <f>IF('ОБЖ,ТРУД'!AK38="высокий",3,IF('ОБЖ,ТРУД'!AK38= "средний",2,IF('ОБЖ,ТРУД'!AK38= "низкий",1)))</f>
        <v>3</v>
      </c>
      <c r="AB34" s="627">
        <f>IF('ОБЖ,ТРУД'!AM38="высокий",3,IF('ОБЖ,ТРУД'!AM38= "средний",2,IF('ОБЖ,ТРУД'!AM38= "низкий",1)))</f>
        <v>3</v>
      </c>
      <c r="AC34" s="623">
        <f>IF('ОБЖ,ТРУД'!AO38="высокий",3,IF('ОБЖ,ТРУД'!AO38= "средний",2,IF('ОБЖ,ТРУД'!AO38= "низкий",1)))</f>
        <v>3</v>
      </c>
      <c r="AD34" s="625">
        <f>IF(ИЗО!M36="высокий",3,IF(ИЗО!M36= "средний",2,IF(ИЗО!M36= "низкий",1)))</f>
        <v>2</v>
      </c>
      <c r="AE34" s="627">
        <f>IF(ИЗО!O36="высокий",3,IF(ИЗО!O36= "средний",2,IF(ИЗО!O36= "низкий",1)))</f>
        <v>2</v>
      </c>
      <c r="AF34" s="623">
        <f>IF(ИЗО!Q36="высокий",3,IF(ИЗО!Q36= "средний",2,IF(ИЗО!Q36= "низкий",1)))</f>
        <v>3</v>
      </c>
      <c r="AG34" s="626">
        <f>IF(ИЗО!V36="высокий",3,IF(ИЗО!V36= "средний",2,IF(ИЗО!V36= "низкий",1)))</f>
        <v>2</v>
      </c>
      <c r="AH34" s="627">
        <f>IF(ИЗО!X36="высокий",3,IF(ИЗО!X36= "средний",2,IF(ИЗО!X36= "низкий",1)))</f>
        <v>2</v>
      </c>
      <c r="AI34" s="622">
        <f>IF(ИЗО!Z36="высокий",3,IF(ИЗО!Z36= "средний",2,IF(ИЗО!Z36= "низкий",1)))</f>
        <v>3</v>
      </c>
      <c r="AJ34" s="625">
        <f>IF(ИЗО!AK36="высокий",3,IF(ИЗО!AK36= "средний",2,IF(ИЗО!AK36= "низкий",1)))</f>
        <v>2</v>
      </c>
      <c r="AK34" s="627">
        <f>IF(ИЗО!AM36="высокий",3,IF(ИЗО!AM36= "средний",2,IF(ИЗО!AM36= "низкий",1)))</f>
        <v>2</v>
      </c>
      <c r="AL34" s="623">
        <f>IF(ИЗО!AO36="высокий",3,IF(ИЗО!AO36= "средний",2,IF(ИЗО!AO36= "низкий",1)))</f>
        <v>3</v>
      </c>
      <c r="AM34" s="626">
        <f>IF('ФИЗО,ЗОЖ'!AB37="высокий",3,IF('ФИЗО,ЗОЖ'!AB37= "средний",2,IF('ФИЗО,ЗОЖ'!AB37= "низкий",1)))</f>
        <v>2</v>
      </c>
      <c r="AN34" s="627">
        <f>IF('ФИЗО,ЗОЖ'!AD37="высокий",3,IF('ФИЗО,ЗОЖ'!AD37= "средний",2,IF('ФИЗО,ЗОЖ'!AD37= "низкий",1)))</f>
        <v>2</v>
      </c>
      <c r="AO34" s="622">
        <f>IF('ФИЗО,ЗОЖ'!AF37="высокий",3,IF('ФИЗО,ЗОЖ'!AF37= "средний",2,IF('ФИЗО,ЗОЖ'!AF37= "низкий",1)))</f>
        <v>3</v>
      </c>
      <c r="AP34" s="625">
        <f>IF(музыка!V35="высокий",3,IF(музыка!V35= "средний",2,IF(музыка!V35= "низкий",1)))</f>
        <v>1</v>
      </c>
      <c r="AQ34" s="627">
        <f>IF(музыка!X35="высокий",3,IF(музыка!X35= "средний",2,IF(музыка!X35= "низкий",1)))</f>
        <v>1</v>
      </c>
      <c r="AR34" s="623">
        <f>IF(музыка!Z35="высокий",3,IF(музыка!Z35= "средний",2,IF(музыка!Z35= "низкий",1)))</f>
        <v>2</v>
      </c>
      <c r="AS34" s="626">
        <f>IF('ФИЗО,ЗОЖ'!P37="высокий",3,IF('ФИЗО,ЗОЖ'!P37= "средний",2,IF('ФИЗО,ЗОЖ'!P37= "низкий",1)))</f>
        <v>2</v>
      </c>
      <c r="AT34" s="627">
        <f>IF('ФИЗО,ЗОЖ'!R37="высокий",3,IF('ФИЗО,ЗОЖ'!R37= "средний",2,IF('ФИЗО,ЗОЖ'!R37= "низкий",1)))</f>
        <v>2</v>
      </c>
      <c r="AU34" s="622">
        <f>IF('ФИЗО,ЗОЖ'!T37="высокий",3,IF('ФИЗО,ЗОЖ'!T37= "средний",2,IF('ФИЗО,ЗОЖ'!T37= "низкий",1)))</f>
        <v>2</v>
      </c>
      <c r="AV34" s="462">
        <f t="shared" si="1"/>
        <v>2.0666666666666669</v>
      </c>
      <c r="AW34" s="628">
        <f t="shared" si="0"/>
        <v>2.0666666666666669</v>
      </c>
      <c r="AX34" s="463">
        <f t="shared" si="2"/>
        <v>2.8666666666666667</v>
      </c>
    </row>
    <row r="35" spans="1:50" s="13" customFormat="1" ht="23.25" customHeight="1">
      <c r="A35" s="396">
        <v>24</v>
      </c>
      <c r="B35" s="616" t="str">
        <f>реч.разв.!B40</f>
        <v xml:space="preserve">Ф. Данил </v>
      </c>
      <c r="C35" s="630">
        <f>IF(реч.разв.!P40="высокий",3,IF(реч.разв.!P40= "средний",2,IF(реч.разв.!P40= "низкий",1)))</f>
        <v>2</v>
      </c>
      <c r="D35" s="627">
        <f>IF(реч.разв.!R40="высокий",3,IF(реч.разв.!R40= "средний",2,IF(реч.разв.!R40= "низкий",1)))</f>
        <v>2</v>
      </c>
      <c r="E35" s="623">
        <f>IF(реч.разв.!T40="высокий",3,IF(реч.разв.!T40= "средний",2,IF(реч.разв.!T40= "низкий",1)))</f>
        <v>3</v>
      </c>
      <c r="F35" s="624">
        <f>IF(реч.разв.!AE40="высокий",3,IF(реч.разв.!AE40= "средний",2,IF(реч.разв.!AE40= "низкий",1)))</f>
        <v>2</v>
      </c>
      <c r="G35" s="627">
        <f>IF(реч.разв.!AG40="высокий",3,IF(реч.разв.!AG40= "средний",2,IF(реч.разв.!AG40= "низкий",1)))</f>
        <v>3</v>
      </c>
      <c r="H35" s="622">
        <f>IF(реч.разв.!AI40="высокий",3,IF(реч.разв.!AI40= "средний",2,IF(реч.разв.!AI40= "низкий",1)))</f>
        <v>3</v>
      </c>
      <c r="I35" s="625">
        <f>IF(ФЭМП!Y40="высокий",3,IF(ФЭМП!Y40= "средний",2,IF(ФЭМП!Y40= "низкий",1)))</f>
        <v>2</v>
      </c>
      <c r="J35" s="627">
        <f>IF(ФЭМП!AA40="высокий",3,IF(ФЭМП!AA40= "средний",2,IF(ФЭМП!AA40= "низкий",1)))</f>
        <v>2</v>
      </c>
      <c r="K35" s="623">
        <f>IF(ФЭМП!AC40="высокий",3,IF(ФЭМП!AC40= "средний",2,IF(ФЭМП!AC40= "низкий",1)))</f>
        <v>3</v>
      </c>
      <c r="L35" s="625">
        <f>IF(ФКЦМ!P37="высокий",3,IF(ФКЦМ!P37= "средний",2,IF(ФКЦМ!P37= "низкий",1)))</f>
        <v>2</v>
      </c>
      <c r="M35" s="627">
        <f>IF(ФКЦМ!R37="высокий",3,IF(ФКЦМ!R37= "средний",2,IF(ФКЦМ!R37= "низкий",1)))</f>
        <v>2</v>
      </c>
      <c r="N35" s="622">
        <f>IF(ФКЦМ!T37="высокий",3,IF(ФКЦМ!T37= "средний",2,IF(ФКЦМ!T37= "низкий",1)))</f>
        <v>3</v>
      </c>
      <c r="O35" s="625">
        <f>IF(конструир.!M37="высокий",3,IF(конструир.!M37= "средний",2,IF(конструир.!M37= "низкий",1)))</f>
        <v>2</v>
      </c>
      <c r="P35" s="627">
        <f>IF(конструир.!O37="высокий",3,IF(конструир.!O37= "средний",2,IF(конструир.!O37= "низкий",1)))</f>
        <v>2</v>
      </c>
      <c r="Q35" s="623">
        <f>IF(конструир.!Q37="высокий",3,IF(конструир.!Q37= "средний",2,IF(конструир.!Q37= "низкий",1)))</f>
        <v>3</v>
      </c>
      <c r="R35" s="626">
        <f>IF(игра!AB37="высокий",3,IF(игра!AB37= "средний",2,IF(игра!AB37= "низкий",1)))</f>
        <v>2</v>
      </c>
      <c r="S35" s="627">
        <f>IF(игра!AD37="высокий",3,IF(игра!AD37= "средний",2,IF(игра!AD37= "низкий",1)))</f>
        <v>2</v>
      </c>
      <c r="T35" s="622">
        <f>IF(игра!AF37="высокий",3,IF(игра!AF37= "средний",2,IF(игра!AF37= "низкий",1)))</f>
        <v>3</v>
      </c>
      <c r="U35" s="625">
        <f>IF('ОБЖ,ТРУД'!V39="высокий",3,IF('ОБЖ,ТРУД'!V39= "средний",2,IF('ОБЖ,ТРУД'!V39= "низкий",1)))</f>
        <v>2</v>
      </c>
      <c r="V35" s="627">
        <f>IF('ОБЖ,ТРУД'!X39="высокий",3,IF('ОБЖ,ТРУД'!X39= "средний",2,IF('ОБЖ,ТРУД'!X39= "низкий",1)))</f>
        <v>2</v>
      </c>
      <c r="W35" s="623">
        <f>IF('ОБЖ,ТРУД'!Z39="высокий",3,IF('ОБЖ,ТРУД'!Z39= "средний",2,IF('ОБЖ,ТРУД'!Z39= "низкий",1)))</f>
        <v>3</v>
      </c>
      <c r="X35" s="626">
        <f>IF(ПБ!AK36="высокий",3,IF(ПБ!AK36= "средний",2,IF(ПБ!AK36= "низкий",1)))</f>
        <v>2</v>
      </c>
      <c r="Y35" s="627">
        <f>IF(ПБ!AM36="высокий",3,IF(ПБ!AM36= "средний",2,IF(ПБ!AM36= "низкий",1)))</f>
        <v>2</v>
      </c>
      <c r="Z35" s="622">
        <f>IF(ПБ!AO36="высокий",3,IF(ПБ!AO36= "средний",2,IF(ПБ!AO36= "низкий",1)))</f>
        <v>3</v>
      </c>
      <c r="AA35" s="625">
        <f>IF('ОБЖ,ТРУД'!AK39="высокий",3,IF('ОБЖ,ТРУД'!AK39= "средний",2,IF('ОБЖ,ТРУД'!AK39= "низкий",1)))</f>
        <v>3</v>
      </c>
      <c r="AB35" s="627">
        <f>IF('ОБЖ,ТРУД'!AM39="высокий",3,IF('ОБЖ,ТРУД'!AM39= "средний",2,IF('ОБЖ,ТРУД'!AM39= "низкий",1)))</f>
        <v>3</v>
      </c>
      <c r="AC35" s="623">
        <f>IF('ОБЖ,ТРУД'!AO39="высокий",3,IF('ОБЖ,ТРУД'!AO39= "средний",2,IF('ОБЖ,ТРУД'!AO39= "низкий",1)))</f>
        <v>3</v>
      </c>
      <c r="AD35" s="625">
        <f>IF(ИЗО!M37="высокий",3,IF(ИЗО!M37= "средний",2,IF(ИЗО!M37= "низкий",1)))</f>
        <v>2</v>
      </c>
      <c r="AE35" s="627">
        <f>IF(ИЗО!O37="высокий",3,IF(ИЗО!O37= "средний",2,IF(ИЗО!O37= "низкий",1)))</f>
        <v>2</v>
      </c>
      <c r="AF35" s="623">
        <f>IF(ИЗО!Q37="высокий",3,IF(ИЗО!Q37= "средний",2,IF(ИЗО!Q37= "низкий",1)))</f>
        <v>3</v>
      </c>
      <c r="AG35" s="626">
        <f>IF(ИЗО!V37="высокий",3,IF(ИЗО!V37= "средний",2,IF(ИЗО!V37= "низкий",1)))</f>
        <v>2</v>
      </c>
      <c r="AH35" s="627">
        <f>IF(ИЗО!X37="высокий",3,IF(ИЗО!X37= "средний",2,IF(ИЗО!X37= "низкий",1)))</f>
        <v>2</v>
      </c>
      <c r="AI35" s="622">
        <f>IF(ИЗО!Z37="высокий",3,IF(ИЗО!Z37= "средний",2,IF(ИЗО!Z37= "низкий",1)))</f>
        <v>3</v>
      </c>
      <c r="AJ35" s="625">
        <f>IF(ИЗО!AK37="высокий",3,IF(ИЗО!AK37= "средний",2,IF(ИЗО!AK37= "низкий",1)))</f>
        <v>2</v>
      </c>
      <c r="AK35" s="627">
        <f>IF(ИЗО!AM37="высокий",3,IF(ИЗО!AM37= "средний",2,IF(ИЗО!AM37= "низкий",1)))</f>
        <v>2</v>
      </c>
      <c r="AL35" s="623">
        <f>IF(ИЗО!AO37="высокий",3,IF(ИЗО!AO37= "средний",2,IF(ИЗО!AO37= "низкий",1)))</f>
        <v>3</v>
      </c>
      <c r="AM35" s="626">
        <f>IF('ФИЗО,ЗОЖ'!AB38="высокий",3,IF('ФИЗО,ЗОЖ'!AB38= "средний",2,IF('ФИЗО,ЗОЖ'!AB38= "низкий",1)))</f>
        <v>2</v>
      </c>
      <c r="AN35" s="627">
        <f>IF('ФИЗО,ЗОЖ'!AD38="высокий",3,IF('ФИЗО,ЗОЖ'!AD38= "средний",2,IF('ФИЗО,ЗОЖ'!AD38= "низкий",1)))</f>
        <v>2</v>
      </c>
      <c r="AO35" s="622">
        <f>IF('ФИЗО,ЗОЖ'!AF38="высокий",3,IF('ФИЗО,ЗОЖ'!AF38= "средний",2,IF('ФИЗО,ЗОЖ'!AF38= "низкий",1)))</f>
        <v>3</v>
      </c>
      <c r="AP35" s="625">
        <f>IF(музыка!V36="высокий",3,IF(музыка!V36= "средний",2,IF(музыка!V36= "низкий",1)))</f>
        <v>2</v>
      </c>
      <c r="AQ35" s="627">
        <f>IF(музыка!X36="высокий",3,IF(музыка!X36= "средний",2,IF(музыка!X36= "низкий",1)))</f>
        <v>2</v>
      </c>
      <c r="AR35" s="623">
        <f>IF(музыка!Z36="высокий",3,IF(музыка!Z36= "средний",2,IF(музыка!Z36= "низкий",1)))</f>
        <v>2</v>
      </c>
      <c r="AS35" s="626">
        <f>IF('ФИЗО,ЗОЖ'!P38="высокий",3,IF('ФИЗО,ЗОЖ'!P38= "средний",2,IF('ФИЗО,ЗОЖ'!P38= "низкий",1)))</f>
        <v>2</v>
      </c>
      <c r="AT35" s="627">
        <f>IF('ФИЗО,ЗОЖ'!R38="высокий",3,IF('ФИЗО,ЗОЖ'!R38= "средний",2,IF('ФИЗО,ЗОЖ'!R38= "низкий",1)))</f>
        <v>2</v>
      </c>
      <c r="AU35" s="622">
        <f>IF('ФИЗО,ЗОЖ'!T38="высокий",3,IF('ФИЗО,ЗОЖ'!T38= "средний",2,IF('ФИЗО,ЗОЖ'!T38= "низкий",1)))</f>
        <v>2</v>
      </c>
      <c r="AV35" s="462">
        <f t="shared" si="1"/>
        <v>2.0666666666666669</v>
      </c>
      <c r="AW35" s="628">
        <f t="shared" si="0"/>
        <v>2.1333333333333333</v>
      </c>
      <c r="AX35" s="463">
        <f t="shared" si="2"/>
        <v>2.8666666666666667</v>
      </c>
    </row>
    <row r="36" spans="1:50" s="13" customFormat="1" ht="23.25" customHeight="1">
      <c r="A36" s="396">
        <v>25</v>
      </c>
      <c r="B36" s="616" t="str">
        <f>реч.разв.!B41</f>
        <v xml:space="preserve">Ф. Кира </v>
      </c>
      <c r="C36" s="630">
        <f>IF(реч.разв.!P41="высокий",3,IF(реч.разв.!P41= "средний",2,IF(реч.разв.!P41= "низкий",1)))</f>
        <v>1</v>
      </c>
      <c r="D36" s="627">
        <f>IF(реч.разв.!R41="высокий",3,IF(реч.разв.!R41= "средний",2,IF(реч.разв.!R41= "низкий",1)))</f>
        <v>2</v>
      </c>
      <c r="E36" s="623">
        <f>IF(реч.разв.!T41="высокий",3,IF(реч.разв.!T41= "средний",2,IF(реч.разв.!T41= "низкий",1)))</f>
        <v>2</v>
      </c>
      <c r="F36" s="624">
        <f>IF(реч.разв.!AE41="высокий",3,IF(реч.разв.!AE41= "средний",2,IF(реч.разв.!AE41= "низкий",1)))</f>
        <v>2</v>
      </c>
      <c r="G36" s="627">
        <f>IF(реч.разв.!AG41="высокий",3,IF(реч.разв.!AG41= "средний",2,IF(реч.разв.!AG41= "низкий",1)))</f>
        <v>2</v>
      </c>
      <c r="H36" s="622">
        <f>IF(реч.разв.!AI41="высокий",3,IF(реч.разв.!AI41= "средний",2,IF(реч.разв.!AI41= "низкий",1)))</f>
        <v>3</v>
      </c>
      <c r="I36" s="625">
        <f>IF(ФЭМП!Y41="высокий",3,IF(ФЭМП!Y41= "средний",2,IF(ФЭМП!Y41= "низкий",1)))</f>
        <v>2</v>
      </c>
      <c r="J36" s="627">
        <f>IF(ФЭМП!AA41="высокий",3,IF(ФЭМП!AA41= "средний",2,IF(ФЭМП!AA41= "низкий",1)))</f>
        <v>2</v>
      </c>
      <c r="K36" s="623">
        <f>IF(ФЭМП!AC41="высокий",3,IF(ФЭМП!AC41= "средний",2,IF(ФЭМП!AC41= "низкий",1)))</f>
        <v>3</v>
      </c>
      <c r="L36" s="625">
        <f>IF(ФКЦМ!P38="высокий",3,IF(ФКЦМ!P38= "средний",2,IF(ФКЦМ!P38= "низкий",1)))</f>
        <v>2</v>
      </c>
      <c r="M36" s="627">
        <f>IF(ФКЦМ!R38="высокий",3,IF(ФКЦМ!R38= "средний",2,IF(ФКЦМ!R38= "низкий",1)))</f>
        <v>2</v>
      </c>
      <c r="N36" s="622">
        <f>IF(ФКЦМ!T38="высокий",3,IF(ФКЦМ!T38= "средний",2,IF(ФКЦМ!T38= "низкий",1)))</f>
        <v>3</v>
      </c>
      <c r="O36" s="625">
        <f>IF(конструир.!M38="высокий",3,IF(конструир.!M38= "средний",2,IF(конструир.!M38= "низкий",1)))</f>
        <v>2</v>
      </c>
      <c r="P36" s="627">
        <f>IF(конструир.!O38="высокий",3,IF(конструир.!O38= "средний",2,IF(конструир.!O38= "низкий",1)))</f>
        <v>2</v>
      </c>
      <c r="Q36" s="623">
        <f>IF(конструир.!Q38="высокий",3,IF(конструир.!Q38= "средний",2,IF(конструир.!Q38= "низкий",1)))</f>
        <v>3</v>
      </c>
      <c r="R36" s="626">
        <f>IF(игра!AB38="высокий",3,IF(игра!AB38= "средний",2,IF(игра!AB38= "низкий",1)))</f>
        <v>2</v>
      </c>
      <c r="S36" s="627">
        <f>IF(игра!AD38="высокий",3,IF(игра!AD38= "средний",2,IF(игра!AD38= "низкий",1)))</f>
        <v>2</v>
      </c>
      <c r="T36" s="622">
        <f>IF(игра!AF38="высокий",3,IF(игра!AF38= "средний",2,IF(игра!AF38= "низкий",1)))</f>
        <v>3</v>
      </c>
      <c r="U36" s="625">
        <f>IF('ОБЖ,ТРУД'!V40="высокий",3,IF('ОБЖ,ТРУД'!V40= "средний",2,IF('ОБЖ,ТРУД'!V40= "низкий",1)))</f>
        <v>2</v>
      </c>
      <c r="V36" s="627">
        <f>IF('ОБЖ,ТРУД'!X40="высокий",3,IF('ОБЖ,ТРУД'!X40= "средний",2,IF('ОБЖ,ТРУД'!X40= "низкий",1)))</f>
        <v>2</v>
      </c>
      <c r="W36" s="623">
        <f>IF('ОБЖ,ТРУД'!Z40="высокий",3,IF('ОБЖ,ТРУД'!Z40= "средний",2,IF('ОБЖ,ТРУД'!Z40= "низкий",1)))</f>
        <v>3</v>
      </c>
      <c r="X36" s="626">
        <f>IF(ПБ!AK37="высокий",3,IF(ПБ!AK37= "средний",2,IF(ПБ!AK37= "низкий",1)))</f>
        <v>2</v>
      </c>
      <c r="Y36" s="627">
        <f>IF(ПБ!AM37="высокий",3,IF(ПБ!AM37= "средний",2,IF(ПБ!AM37= "низкий",1)))</f>
        <v>2</v>
      </c>
      <c r="Z36" s="622">
        <f>IF(ПБ!AO37="высокий",3,IF(ПБ!AO37= "средний",2,IF(ПБ!AO37= "низкий",1)))</f>
        <v>3</v>
      </c>
      <c r="AA36" s="625">
        <f>IF('ОБЖ,ТРУД'!AK40="высокий",3,IF('ОБЖ,ТРУД'!AK40= "средний",2,IF('ОБЖ,ТРУД'!AK40= "низкий",1)))</f>
        <v>2</v>
      </c>
      <c r="AB36" s="627">
        <f>IF('ОБЖ,ТРУД'!AM40="высокий",3,IF('ОБЖ,ТРУД'!AM40= "средний",2,IF('ОБЖ,ТРУД'!AM40= "низкий",1)))</f>
        <v>2</v>
      </c>
      <c r="AC36" s="623">
        <f>IF('ОБЖ,ТРУД'!AO40="высокий",3,IF('ОБЖ,ТРУД'!AO40= "средний",2,IF('ОБЖ,ТРУД'!AO40= "низкий",1)))</f>
        <v>3</v>
      </c>
      <c r="AD36" s="625">
        <f>IF(ИЗО!M38="высокий",3,IF(ИЗО!M38= "средний",2,IF(ИЗО!M38= "низкий",1)))</f>
        <v>2</v>
      </c>
      <c r="AE36" s="627">
        <f>IF(ИЗО!O38="высокий",3,IF(ИЗО!O38= "средний",2,IF(ИЗО!O38= "низкий",1)))</f>
        <v>2</v>
      </c>
      <c r="AF36" s="623">
        <f>IF(ИЗО!Q38="высокий",3,IF(ИЗО!Q38= "средний",2,IF(ИЗО!Q38= "низкий",1)))</f>
        <v>3</v>
      </c>
      <c r="AG36" s="626">
        <f>IF(ИЗО!V38="высокий",3,IF(ИЗО!V38= "средний",2,IF(ИЗО!V38= "низкий",1)))</f>
        <v>2</v>
      </c>
      <c r="AH36" s="627">
        <f>IF(ИЗО!X38="высокий",3,IF(ИЗО!X38= "средний",2,IF(ИЗО!X38= "низкий",1)))</f>
        <v>2</v>
      </c>
      <c r="AI36" s="622">
        <f>IF(ИЗО!Z38="высокий",3,IF(ИЗО!Z38= "средний",2,IF(ИЗО!Z38= "низкий",1)))</f>
        <v>3</v>
      </c>
      <c r="AJ36" s="625">
        <f>IF(ИЗО!AK38="высокий",3,IF(ИЗО!AK38= "средний",2,IF(ИЗО!AK38= "низкий",1)))</f>
        <v>2</v>
      </c>
      <c r="AK36" s="627">
        <f>IF(ИЗО!AM38="высокий",3,IF(ИЗО!AM38= "средний",2,IF(ИЗО!AM38= "низкий",1)))</f>
        <v>2</v>
      </c>
      <c r="AL36" s="623">
        <f>IF(ИЗО!AO38="высокий",3,IF(ИЗО!AO38= "средний",2,IF(ИЗО!AO38= "низкий",1)))</f>
        <v>3</v>
      </c>
      <c r="AM36" s="626">
        <f>IF('ФИЗО,ЗОЖ'!AB39="высокий",3,IF('ФИЗО,ЗОЖ'!AB39= "средний",2,IF('ФИЗО,ЗОЖ'!AB39= "низкий",1)))</f>
        <v>2</v>
      </c>
      <c r="AN36" s="627">
        <f>IF('ФИЗО,ЗОЖ'!AD39="высокий",3,IF('ФИЗО,ЗОЖ'!AD39= "средний",2,IF('ФИЗО,ЗОЖ'!AD39= "низкий",1)))</f>
        <v>2</v>
      </c>
      <c r="AO36" s="622">
        <f>IF('ФИЗО,ЗОЖ'!AF39="высокий",3,IF('ФИЗО,ЗОЖ'!AF39= "средний",2,IF('ФИЗО,ЗОЖ'!AF39= "низкий",1)))</f>
        <v>3</v>
      </c>
      <c r="AP36" s="625">
        <f>IF(музыка!V37="высокий",3,IF(музыка!V37= "средний",2,IF(музыка!V37= "низкий",1)))</f>
        <v>1</v>
      </c>
      <c r="AQ36" s="627">
        <f>IF(музыка!X37="высокий",3,IF(музыка!X37= "средний",2,IF(музыка!X37= "низкий",1)))</f>
        <v>2</v>
      </c>
      <c r="AR36" s="623">
        <f>IF(музыка!Z37="высокий",3,IF(музыка!Z37= "средний",2,IF(музыка!Z37= "низкий",1)))</f>
        <v>3</v>
      </c>
      <c r="AS36" s="626">
        <f>IF('ФИЗО,ЗОЖ'!P39="высокий",3,IF('ФИЗО,ЗОЖ'!P39= "средний",2,IF('ФИЗО,ЗОЖ'!P39= "низкий",1)))</f>
        <v>2</v>
      </c>
      <c r="AT36" s="627">
        <f>IF('ФИЗО,ЗОЖ'!R39="высокий",3,IF('ФИЗО,ЗОЖ'!R39= "средний",2,IF('ФИЗО,ЗОЖ'!R39= "низкий",1)))</f>
        <v>2</v>
      </c>
      <c r="AU36" s="622">
        <f>IF('ФИЗО,ЗОЖ'!T39="высокий",3,IF('ФИЗО,ЗОЖ'!T39= "средний",2,IF('ФИЗО,ЗОЖ'!T39= "низкий",1)))</f>
        <v>3</v>
      </c>
      <c r="AV36" s="462">
        <f t="shared" si="1"/>
        <v>1.8666666666666667</v>
      </c>
      <c r="AW36" s="628">
        <f t="shared" si="0"/>
        <v>2</v>
      </c>
      <c r="AX36" s="463">
        <f t="shared" si="2"/>
        <v>2.9333333333333331</v>
      </c>
    </row>
    <row r="37" spans="1:50" s="13" customFormat="1" ht="23.25" customHeight="1">
      <c r="A37" s="396">
        <v>26</v>
      </c>
      <c r="B37" s="616" t="str">
        <f>реч.разв.!B42</f>
        <v xml:space="preserve">Х. София </v>
      </c>
      <c r="C37" s="630">
        <f>IF(реч.разв.!P42="высокий",3,IF(реч.разв.!P42= "средний",2,IF(реч.разв.!P42= "низкий",1)))</f>
        <v>2</v>
      </c>
      <c r="D37" s="627">
        <f>IF(реч.разв.!R42="высокий",3,IF(реч.разв.!R42= "средний",2,IF(реч.разв.!R42= "низкий",1)))</f>
        <v>2</v>
      </c>
      <c r="E37" s="623">
        <f>IF(реч.разв.!T42="высокий",3,IF(реч.разв.!T42= "средний",2,IF(реч.разв.!T42= "низкий",1)))</f>
        <v>2</v>
      </c>
      <c r="F37" s="624">
        <f>IF(реч.разв.!AE42="высокий",3,IF(реч.разв.!AE42= "средний",2,IF(реч.разв.!AE42= "низкий",1)))</f>
        <v>1</v>
      </c>
      <c r="G37" s="627">
        <f>IF(реч.разв.!AG42="высокий",3,IF(реч.разв.!AG42= "средний",2,IF(реч.разв.!AG42= "низкий",1)))</f>
        <v>1</v>
      </c>
      <c r="H37" s="622">
        <f>IF(реч.разв.!AI42="высокий",3,IF(реч.разв.!AI42= "средний",2,IF(реч.разв.!AI42= "низкий",1)))</f>
        <v>2</v>
      </c>
      <c r="I37" s="625">
        <f>IF(ФЭМП!Y42="высокий",3,IF(ФЭМП!Y42= "средний",2,IF(ФЭМП!Y42= "низкий",1)))</f>
        <v>1</v>
      </c>
      <c r="J37" s="627">
        <f>IF(ФЭМП!AA42="высокий",3,IF(ФЭМП!AA42= "средний",2,IF(ФЭМП!AA42= "низкий",1)))</f>
        <v>1</v>
      </c>
      <c r="K37" s="623">
        <f>IF(ФЭМП!AC42="высокий",3,IF(ФЭМП!AC42= "средний",2,IF(ФЭМП!AC42= "низкий",1)))</f>
        <v>2</v>
      </c>
      <c r="L37" s="625">
        <f>IF(ФКЦМ!P39="высокий",3,IF(ФКЦМ!P39= "средний",2,IF(ФКЦМ!P39= "низкий",1)))</f>
        <v>1</v>
      </c>
      <c r="M37" s="627">
        <f>IF(ФКЦМ!R39="высокий",3,IF(ФКЦМ!R39= "средний",2,IF(ФКЦМ!R39= "низкий",1)))</f>
        <v>1</v>
      </c>
      <c r="N37" s="622">
        <f>IF(ФКЦМ!T39="высокий",3,IF(ФКЦМ!T39= "средний",2,IF(ФКЦМ!T39= "низкий",1)))</f>
        <v>2</v>
      </c>
      <c r="O37" s="625">
        <f>IF(конструир.!M39="высокий",3,IF(конструир.!M39= "средний",2,IF(конструир.!M39= "низкий",1)))</f>
        <v>1</v>
      </c>
      <c r="P37" s="627">
        <f>IF(конструир.!O39="высокий",3,IF(конструир.!O39= "средний",2,IF(конструир.!O39= "низкий",1)))</f>
        <v>1</v>
      </c>
      <c r="Q37" s="623">
        <f>IF(конструир.!Q39="высокий",3,IF(конструир.!Q39= "средний",2,IF(конструир.!Q39= "низкий",1)))</f>
        <v>2</v>
      </c>
      <c r="R37" s="626">
        <f>IF(игра!AB39="высокий",3,IF(игра!AB39= "средний",2,IF(игра!AB39= "низкий",1)))</f>
        <v>2</v>
      </c>
      <c r="S37" s="627">
        <f>IF(игра!AD39="высокий",3,IF(игра!AD39= "средний",2,IF(игра!AD39= "низкий",1)))</f>
        <v>2</v>
      </c>
      <c r="T37" s="622">
        <f>IF(игра!AF39="высокий",3,IF(игра!AF39= "средний",2,IF(игра!AF39= "низкий",1)))</f>
        <v>3</v>
      </c>
      <c r="U37" s="625">
        <f>IF('ОБЖ,ТРУД'!V41="высокий",3,IF('ОБЖ,ТРУД'!V41= "средний",2,IF('ОБЖ,ТРУД'!V41= "низкий",1)))</f>
        <v>1</v>
      </c>
      <c r="V37" s="627">
        <f>IF('ОБЖ,ТРУД'!X41="высокий",3,IF('ОБЖ,ТРУД'!X41= "средний",2,IF('ОБЖ,ТРУД'!X41= "низкий",1)))</f>
        <v>1</v>
      </c>
      <c r="W37" s="623">
        <f>IF('ОБЖ,ТРУД'!Z41="высокий",3,IF('ОБЖ,ТРУД'!Z41= "средний",2,IF('ОБЖ,ТРУД'!Z41= "низкий",1)))</f>
        <v>2</v>
      </c>
      <c r="X37" s="626">
        <f>IF(ПБ!AK38="высокий",3,IF(ПБ!AK38= "средний",2,IF(ПБ!AK38= "низкий",1)))</f>
        <v>1</v>
      </c>
      <c r="Y37" s="627">
        <f>IF(ПБ!AM38="высокий",3,IF(ПБ!AM38= "средний",2,IF(ПБ!AM38= "низкий",1)))</f>
        <v>1</v>
      </c>
      <c r="Z37" s="622">
        <f>IF(ПБ!AO38="высокий",3,IF(ПБ!AO38= "средний",2,IF(ПБ!AO38= "низкий",1)))</f>
        <v>2</v>
      </c>
      <c r="AA37" s="625">
        <f>IF('ОБЖ,ТРУД'!AK41="высокий",3,IF('ОБЖ,ТРУД'!AK41= "средний",2,IF('ОБЖ,ТРУД'!AK41= "низкий",1)))</f>
        <v>2</v>
      </c>
      <c r="AB37" s="627">
        <f>IF('ОБЖ,ТРУД'!AM41="высокий",3,IF('ОБЖ,ТРУД'!AM41= "средний",2,IF('ОБЖ,ТРУД'!AM41= "низкий",1)))</f>
        <v>2</v>
      </c>
      <c r="AC37" s="623">
        <f>IF('ОБЖ,ТРУД'!AO41="высокий",3,IF('ОБЖ,ТРУД'!AO41= "средний",2,IF('ОБЖ,ТРУД'!AO41= "низкий",1)))</f>
        <v>3</v>
      </c>
      <c r="AD37" s="625">
        <f>IF(ИЗО!M39="высокий",3,IF(ИЗО!M39= "средний",2,IF(ИЗО!M39= "низкий",1)))</f>
        <v>1</v>
      </c>
      <c r="AE37" s="627">
        <f>IF(ИЗО!O39="высокий",3,IF(ИЗО!O39= "средний",2,IF(ИЗО!O39= "низкий",1)))</f>
        <v>1</v>
      </c>
      <c r="AF37" s="623">
        <f>IF(ИЗО!Q39="высокий",3,IF(ИЗО!Q39= "средний",2,IF(ИЗО!Q39= "низкий",1)))</f>
        <v>2</v>
      </c>
      <c r="AG37" s="626">
        <f>IF(ИЗО!V39="высокий",3,IF(ИЗО!V39= "средний",2,IF(ИЗО!V39= "низкий",1)))</f>
        <v>1</v>
      </c>
      <c r="AH37" s="627">
        <f>IF(ИЗО!X39="высокий",3,IF(ИЗО!X39= "средний",2,IF(ИЗО!X39= "низкий",1)))</f>
        <v>1</v>
      </c>
      <c r="AI37" s="622">
        <f>IF(ИЗО!Z39="высокий",3,IF(ИЗО!Z39= "средний",2,IF(ИЗО!Z39= "низкий",1)))</f>
        <v>2</v>
      </c>
      <c r="AJ37" s="625">
        <f>IF(ИЗО!AK39="высокий",3,IF(ИЗО!AK39= "средний",2,IF(ИЗО!AK39= "низкий",1)))</f>
        <v>1</v>
      </c>
      <c r="AK37" s="627">
        <f>IF(ИЗО!AM39="высокий",3,IF(ИЗО!AM39= "средний",2,IF(ИЗО!AM39= "низкий",1)))</f>
        <v>1</v>
      </c>
      <c r="AL37" s="623">
        <f>IF(ИЗО!AO39="высокий",3,IF(ИЗО!AO39= "средний",2,IF(ИЗО!AO39= "низкий",1)))</f>
        <v>2</v>
      </c>
      <c r="AM37" s="626">
        <f>IF('ФИЗО,ЗОЖ'!AB40="высокий",3,IF('ФИЗО,ЗОЖ'!AB40= "средний",2,IF('ФИЗО,ЗОЖ'!AB40= "низкий",1)))</f>
        <v>1</v>
      </c>
      <c r="AN37" s="627">
        <f>IF('ФИЗО,ЗОЖ'!AD40="высокий",3,IF('ФИЗО,ЗОЖ'!AD40= "средний",2,IF('ФИЗО,ЗОЖ'!AD40= "низкий",1)))</f>
        <v>1</v>
      </c>
      <c r="AO37" s="622">
        <f>IF('ФИЗО,ЗОЖ'!AF40="высокий",3,IF('ФИЗО,ЗОЖ'!AF40= "средний",2,IF('ФИЗО,ЗОЖ'!AF40= "низкий",1)))</f>
        <v>2</v>
      </c>
      <c r="AP37" s="625">
        <f>IF(музыка!V38="высокий",3,IF(музыка!V38= "средний",2,IF(музыка!V38= "низкий",1)))</f>
        <v>1</v>
      </c>
      <c r="AQ37" s="627">
        <f>IF(музыка!X38="высокий",3,IF(музыка!X38= "средний",2,IF(музыка!X38= "низкий",1)))</f>
        <v>1</v>
      </c>
      <c r="AR37" s="623">
        <f>IF(музыка!Z38="высокий",3,IF(музыка!Z38= "средний",2,IF(музыка!Z38= "низкий",1)))</f>
        <v>2</v>
      </c>
      <c r="AS37" s="626">
        <f>IF('ФИЗО,ЗОЖ'!P40="высокий",3,IF('ФИЗО,ЗОЖ'!P40= "средний",2,IF('ФИЗО,ЗОЖ'!P40= "низкий",1)))</f>
        <v>1</v>
      </c>
      <c r="AT37" s="627">
        <f>IF('ФИЗО,ЗОЖ'!R40="высокий",3,IF('ФИЗО,ЗОЖ'!R40= "средний",2,IF('ФИЗО,ЗОЖ'!R40= "низкий",1)))</f>
        <v>1</v>
      </c>
      <c r="AU37" s="622">
        <f>IF('ФИЗО,ЗОЖ'!T40="высокий",3,IF('ФИЗО,ЗОЖ'!T40= "средний",2,IF('ФИЗО,ЗОЖ'!T40= "низкий",1)))</f>
        <v>2</v>
      </c>
      <c r="AV37" s="462">
        <f t="shared" si="1"/>
        <v>1.2</v>
      </c>
      <c r="AW37" s="628">
        <f t="shared" si="0"/>
        <v>1.2</v>
      </c>
      <c r="AX37" s="463">
        <f t="shared" si="2"/>
        <v>2.1333333333333333</v>
      </c>
    </row>
    <row r="38" spans="1:50" s="13" customFormat="1" ht="23.25" customHeight="1">
      <c r="A38" s="396">
        <v>27</v>
      </c>
      <c r="B38" s="616" t="str">
        <f>реч.разв.!B43</f>
        <v xml:space="preserve">Ю. Илья </v>
      </c>
      <c r="C38" s="630">
        <f>IF(реч.разв.!P43="высокий",3,IF(реч.разв.!P43= "средний",2,IF(реч.разв.!P43= "низкий",1)))</f>
        <v>1</v>
      </c>
      <c r="D38" s="627">
        <f>IF(реч.разв.!R43="высокий",3,IF(реч.разв.!R43= "средний",2,IF(реч.разв.!R43= "низкий",1)))</f>
        <v>1</v>
      </c>
      <c r="E38" s="623">
        <f>IF(реч.разв.!T43="высокий",3,IF(реч.разв.!T43= "средний",2,IF(реч.разв.!T43= "низкий",1)))</f>
        <v>2</v>
      </c>
      <c r="F38" s="624">
        <f>IF(реч.разв.!AE43="высокий",3,IF(реч.разв.!AE43= "средний",2,IF(реч.разв.!AE43= "низкий",1)))</f>
        <v>1</v>
      </c>
      <c r="G38" s="627">
        <f>IF(реч.разв.!AG43="высокий",3,IF(реч.разв.!AG43= "средний",2,IF(реч.разв.!AG43= "низкий",1)))</f>
        <v>1</v>
      </c>
      <c r="H38" s="622">
        <f>IF(реч.разв.!AI43="высокий",3,IF(реч.разв.!AI43= "средний",2,IF(реч.разв.!AI43= "низкий",1)))</f>
        <v>2</v>
      </c>
      <c r="I38" s="625">
        <f>IF(ФЭМП!Y43="высокий",3,IF(ФЭМП!Y43= "средний",2,IF(ФЭМП!Y43= "низкий",1)))</f>
        <v>1</v>
      </c>
      <c r="J38" s="627">
        <f>IF(ФЭМП!AA43="высокий",3,IF(ФЭМП!AA43= "средний",2,IF(ФЭМП!AA43= "низкий",1)))</f>
        <v>1</v>
      </c>
      <c r="K38" s="623">
        <f>IF(ФЭМП!AC43="высокий",3,IF(ФЭМП!AC43= "средний",2,IF(ФЭМП!AC43= "низкий",1)))</f>
        <v>2</v>
      </c>
      <c r="L38" s="625">
        <f>IF(ФКЦМ!P40="высокий",3,IF(ФКЦМ!P40= "средний",2,IF(ФКЦМ!P40= "низкий",1)))</f>
        <v>1</v>
      </c>
      <c r="M38" s="627">
        <f>IF(ФКЦМ!R40="высокий",3,IF(ФКЦМ!R40= "средний",2,IF(ФКЦМ!R40= "низкий",1)))</f>
        <v>1</v>
      </c>
      <c r="N38" s="622">
        <f>IF(ФКЦМ!T40="высокий",3,IF(ФКЦМ!T40= "средний",2,IF(ФКЦМ!T40= "низкий",1)))</f>
        <v>2</v>
      </c>
      <c r="O38" s="625">
        <f>IF(конструир.!M40="высокий",3,IF(конструир.!M40= "средний",2,IF(конструир.!M40= "низкий",1)))</f>
        <v>1</v>
      </c>
      <c r="P38" s="627">
        <f>IF(конструир.!O40="высокий",3,IF(конструир.!O40= "средний",2,IF(конструир.!O40= "низкий",1)))</f>
        <v>1</v>
      </c>
      <c r="Q38" s="623">
        <f>IF(конструир.!Q40="высокий",3,IF(конструир.!Q40= "средний",2,IF(конструир.!Q40= "низкий",1)))</f>
        <v>2</v>
      </c>
      <c r="R38" s="626">
        <f>IF(игра!AB40="высокий",3,IF(игра!AB40= "средний",2,IF(игра!AB40= "низкий",1)))</f>
        <v>2</v>
      </c>
      <c r="S38" s="627">
        <f>IF(игра!AD40="высокий",3,IF(игра!AD40= "средний",2,IF(игра!AD40= "низкий",1)))</f>
        <v>2</v>
      </c>
      <c r="T38" s="622">
        <f>IF(игра!AF40="высокий",3,IF(игра!AF40= "средний",2,IF(игра!AF40= "низкий",1)))</f>
        <v>3</v>
      </c>
      <c r="U38" s="625">
        <f>IF('ОБЖ,ТРУД'!V42="высокий",3,IF('ОБЖ,ТРУД'!V42= "средний",2,IF('ОБЖ,ТРУД'!V42= "низкий",1)))</f>
        <v>2</v>
      </c>
      <c r="V38" s="627">
        <f>IF('ОБЖ,ТРУД'!X42="высокий",3,IF('ОБЖ,ТРУД'!X42= "средний",2,IF('ОБЖ,ТРУД'!X42= "низкий",1)))</f>
        <v>2</v>
      </c>
      <c r="W38" s="623">
        <f>IF('ОБЖ,ТРУД'!Z42="высокий",3,IF('ОБЖ,ТРУД'!Z42= "средний",2,IF('ОБЖ,ТРУД'!Z42= "низкий",1)))</f>
        <v>3</v>
      </c>
      <c r="X38" s="626">
        <f>IF(ПБ!AK39="высокий",3,IF(ПБ!AK39= "средний",2,IF(ПБ!AK39= "низкий",1)))</f>
        <v>1</v>
      </c>
      <c r="Y38" s="627">
        <f>IF(ПБ!AM39="высокий",3,IF(ПБ!AM39= "средний",2,IF(ПБ!AM39= "низкий",1)))</f>
        <v>1</v>
      </c>
      <c r="Z38" s="622">
        <f>IF(ПБ!AO39="высокий",3,IF(ПБ!AO39= "средний",2,IF(ПБ!AO39= "низкий",1)))</f>
        <v>2</v>
      </c>
      <c r="AA38" s="625">
        <f>IF('ОБЖ,ТРУД'!AK42="высокий",3,IF('ОБЖ,ТРУД'!AK42= "средний",2,IF('ОБЖ,ТРУД'!AK42= "низкий",1)))</f>
        <v>2</v>
      </c>
      <c r="AB38" s="627">
        <f>IF('ОБЖ,ТРУД'!AM42="высокий",3,IF('ОБЖ,ТРУД'!AM42= "средний",2,IF('ОБЖ,ТРУД'!AM42= "низкий",1)))</f>
        <v>2</v>
      </c>
      <c r="AC38" s="623">
        <f>IF('ОБЖ,ТРУД'!AO42="высокий",3,IF('ОБЖ,ТРУД'!AO42= "средний",2,IF('ОБЖ,ТРУД'!AO42= "низкий",1)))</f>
        <v>3</v>
      </c>
      <c r="AD38" s="625">
        <f>IF(ИЗО!M40="высокий",3,IF(ИЗО!M40= "средний",2,IF(ИЗО!M40= "низкий",1)))</f>
        <v>1</v>
      </c>
      <c r="AE38" s="627">
        <f>IF(ИЗО!O40="высокий",3,IF(ИЗО!O40= "средний",2,IF(ИЗО!O40= "низкий",1)))</f>
        <v>1</v>
      </c>
      <c r="AF38" s="623">
        <f>IF(ИЗО!Q40="высокий",3,IF(ИЗО!Q40= "средний",2,IF(ИЗО!Q40= "низкий",1)))</f>
        <v>2</v>
      </c>
      <c r="AG38" s="626">
        <f>IF(ИЗО!V40="высокий",3,IF(ИЗО!V40= "средний",2,IF(ИЗО!V40= "низкий",1)))</f>
        <v>1</v>
      </c>
      <c r="AH38" s="627">
        <f>IF(ИЗО!X40="высокий",3,IF(ИЗО!X40= "средний",2,IF(ИЗО!X40= "низкий",1)))</f>
        <v>1</v>
      </c>
      <c r="AI38" s="622">
        <f>IF(ИЗО!Z40="высокий",3,IF(ИЗО!Z40= "средний",2,IF(ИЗО!Z40= "низкий",1)))</f>
        <v>2</v>
      </c>
      <c r="AJ38" s="625">
        <f>IF(ИЗО!AK40="высокий",3,IF(ИЗО!AK40= "средний",2,IF(ИЗО!AK40= "низкий",1)))</f>
        <v>1</v>
      </c>
      <c r="AK38" s="627">
        <f>IF(ИЗО!AM40="высокий",3,IF(ИЗО!AM40= "средний",2,IF(ИЗО!AM40= "низкий",1)))</f>
        <v>1</v>
      </c>
      <c r="AL38" s="623">
        <f>IF(ИЗО!AO40="высокий",3,IF(ИЗО!AO40= "средний",2,IF(ИЗО!AO40= "низкий",1)))</f>
        <v>2</v>
      </c>
      <c r="AM38" s="626">
        <f>IF('ФИЗО,ЗОЖ'!AB41="высокий",3,IF('ФИЗО,ЗОЖ'!AB41= "средний",2,IF('ФИЗО,ЗОЖ'!AB41= "низкий",1)))</f>
        <v>1</v>
      </c>
      <c r="AN38" s="627">
        <f>IF('ФИЗО,ЗОЖ'!AD41="высокий",3,IF('ФИЗО,ЗОЖ'!AD41= "средний",2,IF('ФИЗО,ЗОЖ'!AD41= "низкий",1)))</f>
        <v>1</v>
      </c>
      <c r="AO38" s="622">
        <f>IF('ФИЗО,ЗОЖ'!AF41="высокий",3,IF('ФИЗО,ЗОЖ'!AF41= "средний",2,IF('ФИЗО,ЗОЖ'!AF41= "низкий",1)))</f>
        <v>2</v>
      </c>
      <c r="AP38" s="625">
        <f>IF(музыка!V39="высокий",3,IF(музыка!V39= "средний",2,IF(музыка!V39= "низкий",1)))</f>
        <v>1</v>
      </c>
      <c r="AQ38" s="627">
        <f>IF(музыка!X39="высокий",3,IF(музыка!X39= "средний",2,IF(музыка!X39= "низкий",1)))</f>
        <v>2</v>
      </c>
      <c r="AR38" s="623">
        <f>IF(музыка!Z39="высокий",3,IF(музыка!Z39= "средний",2,IF(музыка!Z39= "низкий",1)))</f>
        <v>3</v>
      </c>
      <c r="AS38" s="626">
        <f>IF('ФИЗО,ЗОЖ'!P41="высокий",3,IF('ФИЗО,ЗОЖ'!P41= "средний",2,IF('ФИЗО,ЗОЖ'!P41= "низкий",1)))</f>
        <v>2</v>
      </c>
      <c r="AT38" s="627">
        <f>IF('ФИЗО,ЗОЖ'!R41="высокий",3,IF('ФИЗО,ЗОЖ'!R41= "средний",2,IF('ФИЗО,ЗОЖ'!R41= "низкий",1)))</f>
        <v>2</v>
      </c>
      <c r="AU38" s="622">
        <f>IF('ФИЗО,ЗОЖ'!T41="высокий",3,IF('ФИЗО,ЗОЖ'!T41= "средний",2,IF('ФИЗО,ЗОЖ'!T41= "низкий",1)))</f>
        <v>2</v>
      </c>
      <c r="AV38" s="462">
        <f t="shared" si="1"/>
        <v>1.2666666666666666</v>
      </c>
      <c r="AW38" s="628">
        <f t="shared" si="0"/>
        <v>1.3333333333333333</v>
      </c>
      <c r="AX38" s="463">
        <f t="shared" si="2"/>
        <v>2.2666666666666666</v>
      </c>
    </row>
    <row r="39" spans="1:50" s="13" customFormat="1" ht="23.25" customHeight="1">
      <c r="A39" s="397">
        <v>28</v>
      </c>
      <c r="B39" s="616"/>
      <c r="C39" s="620"/>
      <c r="D39" s="617"/>
      <c r="E39" s="621"/>
      <c r="F39" s="624"/>
      <c r="G39" s="627"/>
      <c r="H39" s="622"/>
      <c r="I39" s="625"/>
      <c r="J39" s="627"/>
      <c r="K39" s="623"/>
      <c r="L39" s="625"/>
      <c r="M39" s="627"/>
      <c r="N39" s="622"/>
      <c r="O39" s="625"/>
      <c r="P39" s="627"/>
      <c r="Q39" s="623"/>
      <c r="R39" s="626"/>
      <c r="S39" s="627"/>
      <c r="T39" s="622"/>
      <c r="U39" s="625"/>
      <c r="V39" s="627"/>
      <c r="W39" s="623"/>
      <c r="X39" s="626"/>
      <c r="Y39" s="627"/>
      <c r="Z39" s="622"/>
      <c r="AA39" s="625"/>
      <c r="AB39" s="627"/>
      <c r="AC39" s="623"/>
      <c r="AD39" s="625"/>
      <c r="AE39" s="627"/>
      <c r="AF39" s="623"/>
      <c r="AG39" s="626"/>
      <c r="AH39" s="627"/>
      <c r="AI39" s="622"/>
      <c r="AJ39" s="625"/>
      <c r="AK39" s="627"/>
      <c r="AL39" s="623"/>
      <c r="AM39" s="626"/>
      <c r="AN39" s="627"/>
      <c r="AO39" s="622"/>
      <c r="AP39" s="625"/>
      <c r="AQ39" s="627"/>
      <c r="AR39" s="623"/>
      <c r="AS39" s="626"/>
      <c r="AT39" s="627"/>
      <c r="AU39" s="622"/>
      <c r="AV39" s="462"/>
      <c r="AW39" s="613"/>
      <c r="AX39" s="463"/>
    </row>
    <row r="40" spans="1:50" s="13" customFormat="1" ht="23.25" customHeight="1">
      <c r="A40" s="397">
        <v>29</v>
      </c>
      <c r="B40" s="616"/>
      <c r="C40" s="620"/>
      <c r="D40" s="617"/>
      <c r="E40" s="621"/>
      <c r="F40" s="624"/>
      <c r="G40" s="627"/>
      <c r="H40" s="622"/>
      <c r="I40" s="625"/>
      <c r="J40" s="627"/>
      <c r="K40" s="623"/>
      <c r="L40" s="625"/>
      <c r="M40" s="627"/>
      <c r="N40" s="622"/>
      <c r="O40" s="625"/>
      <c r="P40" s="627"/>
      <c r="Q40" s="623"/>
      <c r="R40" s="626"/>
      <c r="S40" s="627"/>
      <c r="T40" s="622"/>
      <c r="U40" s="625"/>
      <c r="V40" s="627"/>
      <c r="W40" s="623"/>
      <c r="X40" s="626"/>
      <c r="Y40" s="627"/>
      <c r="Z40" s="622"/>
      <c r="AA40" s="625"/>
      <c r="AB40" s="627"/>
      <c r="AC40" s="623"/>
      <c r="AD40" s="625"/>
      <c r="AE40" s="627"/>
      <c r="AF40" s="623"/>
      <c r="AG40" s="626"/>
      <c r="AH40" s="627"/>
      <c r="AI40" s="622"/>
      <c r="AJ40" s="625"/>
      <c r="AK40" s="627"/>
      <c r="AL40" s="623"/>
      <c r="AM40" s="626"/>
      <c r="AN40" s="627"/>
      <c r="AO40" s="622"/>
      <c r="AP40" s="625"/>
      <c r="AQ40" s="627"/>
      <c r="AR40" s="623"/>
      <c r="AS40" s="626"/>
      <c r="AT40" s="627"/>
      <c r="AU40" s="622"/>
      <c r="AV40" s="448"/>
      <c r="AW40" s="614"/>
      <c r="AX40" s="449"/>
    </row>
    <row r="41" spans="1:50" s="13" customFormat="1" ht="19.5" thickBot="1">
      <c r="A41" s="632" t="s">
        <v>185</v>
      </c>
      <c r="B41" s="633"/>
      <c r="C41" s="618">
        <f>AVERAGE(C12:C40)</f>
        <v>1.7037037037037037</v>
      </c>
      <c r="D41" s="619">
        <f>AVERAGE(D12:D40)</f>
        <v>1.9259259259259258</v>
      </c>
      <c r="E41" s="619">
        <f>AVERAGE(E12:E40)</f>
        <v>2.7407407407407409</v>
      </c>
      <c r="F41" s="618">
        <f t="shared" ref="F41:AX41" si="3">AVERAGE(F12:F40)</f>
        <v>2</v>
      </c>
      <c r="G41" s="619">
        <f t="shared" si="3"/>
        <v>2.0370370370370372</v>
      </c>
      <c r="H41" s="619">
        <f t="shared" si="3"/>
        <v>2.8148148148148149</v>
      </c>
      <c r="I41" s="618">
        <f t="shared" si="3"/>
        <v>1.8148148148148149</v>
      </c>
      <c r="J41" s="619">
        <f t="shared" si="3"/>
        <v>1.8888888888888888</v>
      </c>
      <c r="K41" s="619">
        <f t="shared" si="3"/>
        <v>2.7777777777777777</v>
      </c>
      <c r="L41" s="618">
        <f t="shared" si="3"/>
        <v>1.8148148148148149</v>
      </c>
      <c r="M41" s="619">
        <f t="shared" si="3"/>
        <v>1.8518518518518519</v>
      </c>
      <c r="N41" s="619">
        <f t="shared" si="3"/>
        <v>2.7777777777777777</v>
      </c>
      <c r="O41" s="618">
        <f t="shared" si="3"/>
        <v>2.0370370370370372</v>
      </c>
      <c r="P41" s="619">
        <f t="shared" si="3"/>
        <v>2.0370370370370372</v>
      </c>
      <c r="Q41" s="619">
        <f t="shared" si="3"/>
        <v>2.7777777777777777</v>
      </c>
      <c r="R41" s="618">
        <f t="shared" si="3"/>
        <v>2.1111111111111112</v>
      </c>
      <c r="S41" s="619">
        <f t="shared" si="3"/>
        <v>2.1481481481481484</v>
      </c>
      <c r="T41" s="619">
        <f t="shared" si="3"/>
        <v>2.8888888888888888</v>
      </c>
      <c r="U41" s="618">
        <f t="shared" si="3"/>
        <v>1.962962962962963</v>
      </c>
      <c r="V41" s="619">
        <f t="shared" si="3"/>
        <v>2.0370370370370372</v>
      </c>
      <c r="W41" s="619">
        <f t="shared" si="3"/>
        <v>2.8518518518518516</v>
      </c>
      <c r="X41" s="618">
        <f t="shared" si="3"/>
        <v>1.8888888888888888</v>
      </c>
      <c r="Y41" s="619">
        <f t="shared" si="3"/>
        <v>1.8888888888888888</v>
      </c>
      <c r="Z41" s="619">
        <f t="shared" si="3"/>
        <v>2.7777777777777777</v>
      </c>
      <c r="AA41" s="618">
        <f t="shared" si="3"/>
        <v>2.2592592592592591</v>
      </c>
      <c r="AB41" s="619">
        <f t="shared" si="3"/>
        <v>2.2592592592592591</v>
      </c>
      <c r="AC41" s="619">
        <f t="shared" si="3"/>
        <v>2.8888888888888888</v>
      </c>
      <c r="AD41" s="618">
        <f t="shared" si="3"/>
        <v>1.8888888888888888</v>
      </c>
      <c r="AE41" s="619">
        <f t="shared" si="3"/>
        <v>1.9259259259259258</v>
      </c>
      <c r="AF41" s="619">
        <f t="shared" si="3"/>
        <v>2.8148148148148149</v>
      </c>
      <c r="AG41" s="618">
        <f t="shared" si="3"/>
        <v>1.8518518518518519</v>
      </c>
      <c r="AH41" s="619">
        <f t="shared" si="3"/>
        <v>1.962962962962963</v>
      </c>
      <c r="AI41" s="619">
        <f t="shared" si="3"/>
        <v>2.7777777777777777</v>
      </c>
      <c r="AJ41" s="618">
        <f t="shared" si="3"/>
        <v>1.8518518518518519</v>
      </c>
      <c r="AK41" s="619">
        <f t="shared" si="3"/>
        <v>1.9259259259259258</v>
      </c>
      <c r="AL41" s="619">
        <f t="shared" si="3"/>
        <v>2.7777777777777777</v>
      </c>
      <c r="AM41" s="618">
        <f t="shared" si="3"/>
        <v>1.962962962962963</v>
      </c>
      <c r="AN41" s="619">
        <f t="shared" si="3"/>
        <v>2.0370370370370372</v>
      </c>
      <c r="AO41" s="619">
        <f t="shared" si="3"/>
        <v>2.7777777777777777</v>
      </c>
      <c r="AP41" s="618">
        <f t="shared" si="3"/>
        <v>1.2962962962962963</v>
      </c>
      <c r="AQ41" s="619">
        <f t="shared" si="3"/>
        <v>1.7777777777777777</v>
      </c>
      <c r="AR41" s="619">
        <f t="shared" si="3"/>
        <v>2.3703703703703702</v>
      </c>
      <c r="AS41" s="618">
        <f t="shared" si="3"/>
        <v>1.6296296296296295</v>
      </c>
      <c r="AT41" s="619">
        <f t="shared" si="3"/>
        <v>1.7777777777777777</v>
      </c>
      <c r="AU41" s="619">
        <f t="shared" si="3"/>
        <v>2.074074074074074</v>
      </c>
      <c r="AV41" s="618">
        <f t="shared" si="3"/>
        <v>1.8716049382716051</v>
      </c>
      <c r="AW41" s="619">
        <f t="shared" si="3"/>
        <v>1.9654320987654321</v>
      </c>
      <c r="AX41" s="619">
        <f t="shared" si="3"/>
        <v>2.7259259259259263</v>
      </c>
    </row>
  </sheetData>
  <protectedRanges>
    <protectedRange sqref="C7:D7 E6:H7" name="Диапазон1_1_2"/>
  </protectedRanges>
  <mergeCells count="25">
    <mergeCell ref="AV10:AX10"/>
    <mergeCell ref="B1:AG1"/>
    <mergeCell ref="AJ10:AL10"/>
    <mergeCell ref="X10:Z10"/>
    <mergeCell ref="AD10:AF10"/>
    <mergeCell ref="AG10:AI10"/>
    <mergeCell ref="C5:R5"/>
    <mergeCell ref="AM10:AO10"/>
    <mergeCell ref="C6:R6"/>
    <mergeCell ref="O10:Q10"/>
    <mergeCell ref="A41:B41"/>
    <mergeCell ref="AS10:AU10"/>
    <mergeCell ref="A5:B5"/>
    <mergeCell ref="C7:H7"/>
    <mergeCell ref="A8:U8"/>
    <mergeCell ref="A10:A11"/>
    <mergeCell ref="B10:B11"/>
    <mergeCell ref="C10:E10"/>
    <mergeCell ref="R10:T10"/>
    <mergeCell ref="U10:W10"/>
    <mergeCell ref="F10:H10"/>
    <mergeCell ref="I10:K10"/>
    <mergeCell ref="L10:N10"/>
    <mergeCell ref="AA10:AC10"/>
    <mergeCell ref="AP10:AR10"/>
  </mergeCells>
  <pageMargins left="0.70866141732283472" right="0.70866141732283472" top="0.74803149606299213" bottom="0.74803149606299213" header="0.31496062992125984" footer="0.31496062992125984"/>
  <pageSetup paperSize="9" scale="24" fitToHeight="3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0"/>
  <sheetViews>
    <sheetView view="pageBreakPreview" topLeftCell="A9" zoomScale="40" zoomScaleNormal="40" zoomScaleSheetLayoutView="40" workbookViewId="0">
      <selection activeCell="AH40" sqref="AH40"/>
    </sheetView>
  </sheetViews>
  <sheetFormatPr defaultRowHeight="12.75"/>
  <cols>
    <col min="1" max="1" width="9.28515625" customWidth="1"/>
    <col min="2" max="2" width="37.140625" customWidth="1"/>
    <col min="3" max="20" width="10.7109375" customWidth="1"/>
    <col min="21" max="21" width="13.7109375" customWidth="1"/>
    <col min="22" max="22" width="18" customWidth="1"/>
    <col min="23" max="23" width="11.28515625" customWidth="1"/>
    <col min="24" max="24" width="18" customWidth="1"/>
    <col min="25" max="25" width="13.7109375" customWidth="1"/>
    <col min="26" max="26" width="17.140625" customWidth="1"/>
    <col min="27" max="28" width="13.7109375" customWidth="1"/>
    <col min="29" max="29" width="12.5703125" customWidth="1"/>
    <col min="30" max="31" width="11.7109375" customWidth="1"/>
    <col min="32" max="32" width="11.85546875" customWidth="1"/>
    <col min="33" max="35" width="11.7109375" customWidth="1"/>
    <col min="36" max="36" width="10" customWidth="1"/>
    <col min="37" max="37" width="16.7109375" customWidth="1"/>
    <col min="38" max="38" width="12.28515625" customWidth="1"/>
    <col min="39" max="39" width="16.7109375" customWidth="1"/>
    <col min="40" max="40" width="12.28515625" customWidth="1"/>
    <col min="41" max="41" width="13.85546875" customWidth="1"/>
    <col min="43" max="43" width="11.42578125" customWidth="1"/>
    <col min="45" max="45" width="10.85546875" customWidth="1"/>
    <col min="46" max="46" width="6.28515625" customWidth="1"/>
  </cols>
  <sheetData>
    <row r="1" spans="1:44" s="19" customFormat="1" ht="26.25" customHeight="1">
      <c r="A1" s="786" t="s">
        <v>55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786"/>
      <c r="AD1" s="786"/>
      <c r="AE1" s="786"/>
      <c r="AF1" s="786"/>
      <c r="AG1" s="786"/>
      <c r="AH1" s="513"/>
    </row>
    <row r="2" spans="1:44" s="19" customFormat="1" ht="23.25">
      <c r="A2" s="787" t="s">
        <v>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  <c r="AD2" s="787"/>
      <c r="AE2" s="787"/>
      <c r="AF2" s="787"/>
      <c r="AG2" s="787"/>
      <c r="AH2" s="514"/>
    </row>
    <row r="3" spans="1:44" s="19" customFormat="1" ht="17.25" customHeight="1">
      <c r="A3" s="787" t="s">
        <v>92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787"/>
      <c r="AD3" s="787"/>
      <c r="AE3" s="787"/>
      <c r="AF3" s="787"/>
      <c r="AG3" s="787"/>
      <c r="AH3" s="514"/>
    </row>
    <row r="4" spans="1:44" s="19" customFormat="1" ht="23.25">
      <c r="A4" s="786" t="s">
        <v>88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786"/>
      <c r="AC4" s="786"/>
      <c r="AD4" s="786"/>
      <c r="AE4" s="786"/>
      <c r="AF4" s="786"/>
      <c r="AG4" s="786"/>
      <c r="AH4" s="513"/>
    </row>
    <row r="5" spans="1:44" s="3" customFormat="1" ht="22.5">
      <c r="A5" s="786" t="s">
        <v>89</v>
      </c>
      <c r="B5" s="786"/>
      <c r="C5" s="786"/>
      <c r="D5" s="786"/>
      <c r="E5" s="786"/>
      <c r="F5" s="786"/>
      <c r="G5" s="786"/>
      <c r="H5" s="786"/>
      <c r="I5" s="786"/>
      <c r="J5" s="786"/>
      <c r="K5" s="786"/>
      <c r="L5" s="786"/>
      <c r="M5" s="786"/>
      <c r="N5" s="786"/>
      <c r="O5" s="786"/>
      <c r="P5" s="786"/>
      <c r="Q5" s="786"/>
      <c r="R5" s="786"/>
      <c r="S5" s="786"/>
      <c r="T5" s="786"/>
      <c r="U5" s="786"/>
      <c r="V5" s="786"/>
      <c r="W5" s="786"/>
      <c r="X5" s="786"/>
      <c r="Y5" s="786"/>
      <c r="Z5" s="786"/>
      <c r="AA5" s="786"/>
      <c r="AB5" s="786"/>
      <c r="AC5" s="786"/>
      <c r="AD5" s="786"/>
      <c r="AE5" s="786"/>
      <c r="AF5" s="786"/>
      <c r="AG5" s="786"/>
      <c r="AH5" s="513"/>
    </row>
    <row r="6" spans="1:44" s="18" customFormat="1" ht="20.25">
      <c r="A6" s="17"/>
      <c r="B6" s="17"/>
      <c r="C6" s="17"/>
      <c r="D6" s="484"/>
      <c r="E6" s="17"/>
      <c r="F6" s="17"/>
      <c r="G6" s="484"/>
      <c r="H6" s="17"/>
      <c r="I6" s="17"/>
      <c r="J6" s="484"/>
      <c r="K6" s="17"/>
      <c r="L6" s="17"/>
      <c r="M6" s="484"/>
      <c r="N6" s="17"/>
      <c r="O6" s="17"/>
      <c r="P6" s="484"/>
      <c r="Q6" s="17"/>
      <c r="R6" s="17"/>
      <c r="S6" s="484"/>
      <c r="T6" s="17"/>
      <c r="U6" s="17"/>
      <c r="V6" s="17"/>
      <c r="W6" s="484"/>
      <c r="X6" s="484"/>
      <c r="Y6" s="17"/>
      <c r="Z6" s="17"/>
      <c r="AA6" s="17"/>
      <c r="AB6" s="484"/>
      <c r="AC6" s="3"/>
      <c r="AD6" s="3"/>
      <c r="AE6" s="3"/>
      <c r="AF6" s="3"/>
      <c r="AG6" s="3"/>
      <c r="AH6" s="3"/>
    </row>
    <row r="7" spans="1:44" s="18" customFormat="1" ht="20.25">
      <c r="A7" s="635" t="s">
        <v>31</v>
      </c>
      <c r="B7" s="635"/>
      <c r="C7" s="645" t="str">
        <f>'справка Н.Г.'!D4</f>
        <v>дети 4-5 лет жизни группы №2 общеразвивающей направленности</v>
      </c>
      <c r="D7" s="646"/>
      <c r="E7" s="646"/>
      <c r="F7" s="646"/>
      <c r="G7" s="646"/>
      <c r="H7" s="646"/>
      <c r="I7" s="646"/>
      <c r="J7" s="646"/>
      <c r="K7" s="646"/>
      <c r="L7" s="646"/>
      <c r="M7" s="646"/>
      <c r="N7" s="646"/>
      <c r="O7" s="646"/>
      <c r="P7" s="646"/>
      <c r="Q7" s="647"/>
    </row>
    <row r="8" spans="1:44" s="18" customFormat="1" ht="20.25">
      <c r="A8" s="20" t="s">
        <v>8</v>
      </c>
      <c r="B8" s="20"/>
      <c r="C8" s="648" t="str">
        <f>реч.разв.!C7</f>
        <v>Касумова Надежда Анатольевна, Чичинская Светлана Николаевна</v>
      </c>
      <c r="D8" s="649"/>
      <c r="E8" s="649"/>
      <c r="F8" s="649"/>
      <c r="G8" s="649"/>
      <c r="H8" s="649"/>
      <c r="I8" s="649"/>
      <c r="J8" s="649"/>
      <c r="K8" s="649"/>
      <c r="L8" s="649"/>
      <c r="M8" s="649"/>
      <c r="N8" s="649"/>
      <c r="O8" s="649"/>
      <c r="P8" s="649"/>
      <c r="Q8" s="650"/>
    </row>
    <row r="9" spans="1:44" s="18" customFormat="1" ht="20.25">
      <c r="A9" s="20" t="s">
        <v>7</v>
      </c>
      <c r="B9" s="21" t="str">
        <f>'справка Н.Г.'!C5</f>
        <v>2022-2023</v>
      </c>
      <c r="C9" s="636"/>
      <c r="D9" s="637"/>
      <c r="E9" s="637"/>
      <c r="F9" s="637"/>
      <c r="G9" s="637"/>
      <c r="H9" s="637"/>
      <c r="I9" s="637"/>
      <c r="J9" s="501"/>
    </row>
    <row r="10" spans="1:44" ht="20.25">
      <c r="A10" s="817" t="s">
        <v>87</v>
      </c>
      <c r="B10" s="817"/>
      <c r="C10" s="817"/>
      <c r="D10" s="817"/>
      <c r="E10" s="817"/>
      <c r="F10" s="817"/>
      <c r="G10" s="817"/>
      <c r="H10" s="817"/>
      <c r="I10" s="817"/>
      <c r="J10" s="817"/>
      <c r="K10" s="817"/>
      <c r="L10" s="817"/>
      <c r="M10" s="817"/>
      <c r="N10" s="817"/>
      <c r="O10" s="817"/>
      <c r="P10" s="817"/>
      <c r="Q10" s="817"/>
      <c r="R10" s="817"/>
      <c r="S10" s="817"/>
      <c r="T10" s="817"/>
      <c r="U10" s="817"/>
      <c r="V10" s="817"/>
      <c r="W10" s="817"/>
      <c r="X10" s="817"/>
      <c r="Y10" s="817"/>
      <c r="Z10" s="817"/>
      <c r="AA10" s="817"/>
      <c r="AB10" s="516"/>
      <c r="AC10" s="18"/>
      <c r="AD10" s="18"/>
      <c r="AE10" s="18"/>
      <c r="AF10" s="18"/>
      <c r="AG10" s="18"/>
      <c r="AH10" s="18"/>
    </row>
    <row r="11" spans="1:44" ht="15.75">
      <c r="A11" s="1"/>
    </row>
    <row r="12" spans="1:44" ht="28.5" customHeight="1" thickBot="1">
      <c r="A12" s="1"/>
    </row>
    <row r="13" spans="1:44" s="13" customFormat="1" ht="34.5" customHeight="1" thickBot="1">
      <c r="A13" s="881"/>
      <c r="B13" s="884" t="s">
        <v>1</v>
      </c>
      <c r="C13" s="890" t="s">
        <v>88</v>
      </c>
      <c r="D13" s="891"/>
      <c r="E13" s="891"/>
      <c r="F13" s="891"/>
      <c r="G13" s="891"/>
      <c r="H13" s="891"/>
      <c r="I13" s="891"/>
      <c r="J13" s="891"/>
      <c r="K13" s="891"/>
      <c r="L13" s="891"/>
      <c r="M13" s="891"/>
      <c r="N13" s="891"/>
      <c r="O13" s="891"/>
      <c r="P13" s="891"/>
      <c r="Q13" s="891"/>
      <c r="R13" s="891"/>
      <c r="S13" s="891"/>
      <c r="T13" s="891"/>
      <c r="U13" s="891"/>
      <c r="V13" s="891"/>
      <c r="W13" s="891"/>
      <c r="X13" s="891"/>
      <c r="Y13" s="891"/>
      <c r="Z13" s="892"/>
      <c r="AA13" s="890" t="s">
        <v>89</v>
      </c>
      <c r="AB13" s="891"/>
      <c r="AC13" s="891"/>
      <c r="AD13" s="891"/>
      <c r="AE13" s="891"/>
      <c r="AF13" s="891"/>
      <c r="AG13" s="891"/>
      <c r="AH13" s="891"/>
      <c r="AI13" s="891"/>
      <c r="AJ13" s="891"/>
      <c r="AK13" s="891"/>
      <c r="AL13" s="891"/>
      <c r="AM13" s="891"/>
      <c r="AN13" s="891"/>
      <c r="AO13" s="892"/>
      <c r="AP13"/>
      <c r="AQ13"/>
      <c r="AR13"/>
    </row>
    <row r="14" spans="1:44" s="13" customFormat="1" ht="108" customHeight="1" thickBot="1">
      <c r="A14" s="882"/>
      <c r="B14" s="885"/>
      <c r="C14" s="771" t="s">
        <v>161</v>
      </c>
      <c r="D14" s="772"/>
      <c r="E14" s="773"/>
      <c r="F14" s="887" t="s">
        <v>162</v>
      </c>
      <c r="G14" s="888"/>
      <c r="H14" s="888"/>
      <c r="I14" s="859" t="s">
        <v>165</v>
      </c>
      <c r="J14" s="860"/>
      <c r="K14" s="889"/>
      <c r="L14" s="859" t="s">
        <v>163</v>
      </c>
      <c r="M14" s="860"/>
      <c r="N14" s="889"/>
      <c r="O14" s="859" t="s">
        <v>164</v>
      </c>
      <c r="P14" s="860"/>
      <c r="Q14" s="889"/>
      <c r="R14" s="859" t="s">
        <v>166</v>
      </c>
      <c r="S14" s="860"/>
      <c r="T14" s="889"/>
      <c r="U14" s="758" t="s">
        <v>148</v>
      </c>
      <c r="V14" s="759"/>
      <c r="W14" s="750" t="s">
        <v>42</v>
      </c>
      <c r="X14" s="751"/>
      <c r="Y14" s="758" t="s">
        <v>43</v>
      </c>
      <c r="Z14" s="759"/>
      <c r="AA14" s="887" t="s">
        <v>158</v>
      </c>
      <c r="AB14" s="888"/>
      <c r="AC14" s="893"/>
      <c r="AD14" s="642" t="s">
        <v>159</v>
      </c>
      <c r="AE14" s="634"/>
      <c r="AF14" s="643"/>
      <c r="AG14" s="859" t="s">
        <v>160</v>
      </c>
      <c r="AH14" s="860"/>
      <c r="AI14" s="889"/>
      <c r="AJ14" s="758" t="s">
        <v>41</v>
      </c>
      <c r="AK14" s="759"/>
      <c r="AL14" s="750" t="s">
        <v>42</v>
      </c>
      <c r="AM14" s="751"/>
      <c r="AN14" s="758" t="s">
        <v>43</v>
      </c>
      <c r="AO14" s="759"/>
    </row>
    <row r="15" spans="1:44" s="19" customFormat="1" ht="44.25" customHeight="1" thickBot="1">
      <c r="A15" s="883"/>
      <c r="B15" s="886"/>
      <c r="C15" s="14" t="s">
        <v>39</v>
      </c>
      <c r="D15" s="15" t="s">
        <v>196</v>
      </c>
      <c r="E15" s="16" t="s">
        <v>40</v>
      </c>
      <c r="F15" s="14" t="s">
        <v>39</v>
      </c>
      <c r="G15" s="15" t="s">
        <v>196</v>
      </c>
      <c r="H15" s="16" t="s">
        <v>40</v>
      </c>
      <c r="I15" s="14" t="s">
        <v>39</v>
      </c>
      <c r="J15" s="15" t="s">
        <v>196</v>
      </c>
      <c r="K15" s="16" t="s">
        <v>40</v>
      </c>
      <c r="L15" s="14" t="s">
        <v>39</v>
      </c>
      <c r="M15" s="15" t="s">
        <v>196</v>
      </c>
      <c r="N15" s="16" t="s">
        <v>40</v>
      </c>
      <c r="O15" s="14" t="s">
        <v>39</v>
      </c>
      <c r="P15" s="15" t="s">
        <v>196</v>
      </c>
      <c r="Q15" s="16" t="s">
        <v>40</v>
      </c>
      <c r="R15" s="14" t="s">
        <v>39</v>
      </c>
      <c r="S15" s="15" t="s">
        <v>196</v>
      </c>
      <c r="T15" s="16" t="s">
        <v>40</v>
      </c>
      <c r="U15" s="758"/>
      <c r="V15" s="759"/>
      <c r="W15" s="750"/>
      <c r="X15" s="751"/>
      <c r="Y15" s="758"/>
      <c r="Z15" s="759"/>
      <c r="AA15" s="14" t="s">
        <v>39</v>
      </c>
      <c r="AB15" s="15" t="s">
        <v>196</v>
      </c>
      <c r="AC15" s="16" t="s">
        <v>40</v>
      </c>
      <c r="AD15" s="14" t="s">
        <v>39</v>
      </c>
      <c r="AE15" s="15" t="s">
        <v>196</v>
      </c>
      <c r="AF15" s="16" t="s">
        <v>40</v>
      </c>
      <c r="AG15" s="14" t="s">
        <v>39</v>
      </c>
      <c r="AH15" s="15" t="s">
        <v>196</v>
      </c>
      <c r="AI15" s="16" t="s">
        <v>40</v>
      </c>
      <c r="AJ15" s="760"/>
      <c r="AK15" s="761"/>
      <c r="AL15" s="750"/>
      <c r="AM15" s="751"/>
      <c r="AN15" s="760"/>
      <c r="AO15" s="761"/>
      <c r="AP15" s="13"/>
      <c r="AQ15" s="13"/>
      <c r="AR15" s="13"/>
    </row>
    <row r="16" spans="1:44" s="19" customFormat="1" ht="22.7" customHeight="1">
      <c r="A16" s="191">
        <v>1</v>
      </c>
      <c r="B16" s="375" t="str">
        <f>реч.разв.!B17</f>
        <v>А. Мухаммадазиз</v>
      </c>
      <c r="C16" s="477">
        <v>1</v>
      </c>
      <c r="D16" s="533">
        <v>1</v>
      </c>
      <c r="E16" s="534">
        <v>2</v>
      </c>
      <c r="F16" s="477">
        <v>1</v>
      </c>
      <c r="G16" s="533">
        <v>1</v>
      </c>
      <c r="H16" s="534">
        <v>2</v>
      </c>
      <c r="I16" s="477">
        <v>1</v>
      </c>
      <c r="J16" s="533">
        <v>1</v>
      </c>
      <c r="K16" s="534">
        <v>2</v>
      </c>
      <c r="L16" s="477">
        <v>1</v>
      </c>
      <c r="M16" s="533">
        <v>1</v>
      </c>
      <c r="N16" s="534">
        <v>2</v>
      </c>
      <c r="O16" s="477">
        <v>1</v>
      </c>
      <c r="P16" s="533">
        <v>1</v>
      </c>
      <c r="Q16" s="534">
        <v>2</v>
      </c>
      <c r="R16" s="477">
        <v>1</v>
      </c>
      <c r="S16" s="533">
        <v>1</v>
      </c>
      <c r="T16" s="534">
        <v>1</v>
      </c>
      <c r="U16" s="26">
        <f>SUM(C16,F16,I16,L16,O16,R16)</f>
        <v>6</v>
      </c>
      <c r="V16" s="479" t="str">
        <f>IF(U16&lt;9,"низкий",IF(U16&lt;15,"средний",IF(U16&gt;14,"высокий")))</f>
        <v>низкий</v>
      </c>
      <c r="W16" s="27">
        <f>SUM(D16,G16,J16,M16,P16,S16)</f>
        <v>6</v>
      </c>
      <c r="X16" s="362" t="str">
        <f>IF(W16&lt;9,"низкий",IF(W16&lt;15,"средний",IF(W16&gt;14,"высокий")))</f>
        <v>низкий</v>
      </c>
      <c r="Y16" s="26">
        <f>SUM(E16,H16,K16,N16,Q16,T16)</f>
        <v>11</v>
      </c>
      <c r="Z16" s="51" t="str">
        <f>IF(Y16&lt;9,"низкий",IF(Y16&lt;15,"средний",IF(Y16&gt;14,"высокий")))</f>
        <v>средний</v>
      </c>
      <c r="AA16" s="477">
        <v>2</v>
      </c>
      <c r="AB16" s="533">
        <v>2</v>
      </c>
      <c r="AC16" s="534">
        <v>3</v>
      </c>
      <c r="AD16" s="477">
        <v>1</v>
      </c>
      <c r="AE16" s="533">
        <v>1</v>
      </c>
      <c r="AF16" s="534">
        <v>2</v>
      </c>
      <c r="AG16" s="477">
        <v>1</v>
      </c>
      <c r="AH16" s="533">
        <v>1</v>
      </c>
      <c r="AI16" s="534">
        <v>2</v>
      </c>
      <c r="AJ16" s="26">
        <f>SUM(AA16,AD16,AG16)</f>
        <v>4</v>
      </c>
      <c r="AK16" s="378" t="str">
        <f>IF(AJ16&lt;5,"низкий",IF(AJ16&lt;8,"средний",IF(AJ16&gt;7,"высокий")))</f>
        <v>низкий</v>
      </c>
      <c r="AL16" s="554">
        <f>SUM(AB16,AE16,AH16)</f>
        <v>4</v>
      </c>
      <c r="AM16" s="555" t="str">
        <f>IF(AL16&lt;5,"низкий",IF(AL16&lt;8,"средний",IF(AL16&gt;7,"высокий")))</f>
        <v>низкий</v>
      </c>
      <c r="AN16" s="26">
        <f>SUM(AC16,AF16,AI16)</f>
        <v>7</v>
      </c>
      <c r="AO16" s="362" t="str">
        <f>IF(AN16&lt;5,"низкий",IF(AN16&lt;8,"средний",IF(AN16&gt;7,"высокий")))</f>
        <v>средний</v>
      </c>
    </row>
    <row r="17" spans="1:41" s="19" customFormat="1" ht="22.7" customHeight="1">
      <c r="A17" s="191">
        <v>2</v>
      </c>
      <c r="B17" s="376" t="str">
        <f>реч.разв.!B18</f>
        <v xml:space="preserve">Б. Ильнур </v>
      </c>
      <c r="C17" s="498">
        <v>2</v>
      </c>
      <c r="D17" s="535">
        <v>2</v>
      </c>
      <c r="E17" s="536">
        <v>3</v>
      </c>
      <c r="F17" s="498">
        <v>2</v>
      </c>
      <c r="G17" s="535">
        <v>2</v>
      </c>
      <c r="H17" s="536">
        <v>3</v>
      </c>
      <c r="I17" s="498">
        <v>2</v>
      </c>
      <c r="J17" s="535">
        <v>2</v>
      </c>
      <c r="K17" s="536">
        <v>3</v>
      </c>
      <c r="L17" s="498">
        <v>2</v>
      </c>
      <c r="M17" s="535">
        <v>2</v>
      </c>
      <c r="N17" s="536">
        <v>3</v>
      </c>
      <c r="O17" s="498">
        <v>2</v>
      </c>
      <c r="P17" s="535">
        <v>2</v>
      </c>
      <c r="Q17" s="536">
        <v>3</v>
      </c>
      <c r="R17" s="498">
        <v>2</v>
      </c>
      <c r="S17" s="535">
        <v>2</v>
      </c>
      <c r="T17" s="536">
        <v>3</v>
      </c>
      <c r="U17" s="494">
        <f t="shared" ref="U17:U42" si="0">SUM(C17,F17,I17,L17,O17,R17)</f>
        <v>12</v>
      </c>
      <c r="V17" s="380" t="str">
        <f t="shared" ref="V17:V42" si="1">IF(U17&lt;9,"низкий",IF(U17&lt;15,"средний",IF(U17&gt;14,"высокий")))</f>
        <v>средний</v>
      </c>
      <c r="W17" s="30">
        <f>SUM(D17,G17,J17,M17,P17,S17)</f>
        <v>12</v>
      </c>
      <c r="X17" s="369" t="str">
        <f>IF(W17&lt;9,"низкий",IF(W17&lt;15,"средний",IF(W17&gt;14,"высокий")))</f>
        <v>средний</v>
      </c>
      <c r="Y17" s="494">
        <f t="shared" ref="Y17:Y42" si="2">SUM(E17,H17,K17,N17,Q17,T17)</f>
        <v>18</v>
      </c>
      <c r="Z17" s="497" t="str">
        <f t="shared" ref="Z17:Z42" si="3">IF(Y17&lt;9,"низкий",IF(Y17&lt;15,"средний",IF(Y17&gt;14,"высокий")))</f>
        <v>высокий</v>
      </c>
      <c r="AA17" s="498">
        <v>3</v>
      </c>
      <c r="AB17" s="535">
        <v>3</v>
      </c>
      <c r="AC17" s="536">
        <v>3</v>
      </c>
      <c r="AD17" s="498">
        <v>2</v>
      </c>
      <c r="AE17" s="535">
        <v>2</v>
      </c>
      <c r="AF17" s="536">
        <v>3</v>
      </c>
      <c r="AG17" s="498">
        <v>2</v>
      </c>
      <c r="AH17" s="535">
        <v>2</v>
      </c>
      <c r="AI17" s="536">
        <v>3</v>
      </c>
      <c r="AJ17" s="29">
        <f>SUM(AA17,AD17,AG17)</f>
        <v>7</v>
      </c>
      <c r="AK17" s="368" t="str">
        <f>IF(AJ17&lt;5,"низкий",IF(AJ17&lt;8,"средний",IF(AJ17&gt;7,"высокий")))</f>
        <v>средний</v>
      </c>
      <c r="AL17" s="556">
        <f t="shared" ref="AL17:AL42" si="4">SUM(AB17,AE17,AH17)</f>
        <v>7</v>
      </c>
      <c r="AM17" s="557" t="str">
        <f t="shared" ref="AM17:AM46" si="5">IF(AL17&lt;5,"низкий",IF(AL17&lt;8,"средний",IF(AL17&gt;7,"высокий")))</f>
        <v>средний</v>
      </c>
      <c r="AN17" s="40">
        <f>SUM(AC17,AF17,AI17)</f>
        <v>9</v>
      </c>
      <c r="AO17" s="384" t="str">
        <f>IF(AN17&lt;5,"низкий",IF(AN17&lt;8,"средний",IF(AN17&gt;7,"высокий")))</f>
        <v>высокий</v>
      </c>
    </row>
    <row r="18" spans="1:41" s="19" customFormat="1" ht="22.7" customHeight="1">
      <c r="A18" s="191">
        <v>3</v>
      </c>
      <c r="B18" s="376" t="str">
        <f>реч.разв.!B19</f>
        <v>Б. Виталина</v>
      </c>
      <c r="C18" s="498">
        <v>2</v>
      </c>
      <c r="D18" s="535">
        <v>2</v>
      </c>
      <c r="E18" s="536">
        <v>3</v>
      </c>
      <c r="F18" s="498">
        <v>2</v>
      </c>
      <c r="G18" s="535">
        <v>2</v>
      </c>
      <c r="H18" s="536">
        <v>3</v>
      </c>
      <c r="I18" s="498">
        <v>3</v>
      </c>
      <c r="J18" s="535">
        <v>3</v>
      </c>
      <c r="K18" s="536">
        <v>3</v>
      </c>
      <c r="L18" s="498">
        <v>2</v>
      </c>
      <c r="M18" s="535">
        <v>2</v>
      </c>
      <c r="N18" s="536">
        <v>3</v>
      </c>
      <c r="O18" s="498">
        <v>2</v>
      </c>
      <c r="P18" s="535">
        <v>2</v>
      </c>
      <c r="Q18" s="536">
        <v>3</v>
      </c>
      <c r="R18" s="498">
        <v>2</v>
      </c>
      <c r="S18" s="535">
        <v>2</v>
      </c>
      <c r="T18" s="536">
        <v>3</v>
      </c>
      <c r="U18" s="494">
        <f t="shared" si="0"/>
        <v>13</v>
      </c>
      <c r="V18" s="380" t="str">
        <f t="shared" si="1"/>
        <v>средний</v>
      </c>
      <c r="W18" s="30">
        <f t="shared" ref="W18:W42" si="6">SUM(D18,G18,J18,M18,P18,S18)</f>
        <v>13</v>
      </c>
      <c r="X18" s="369" t="str">
        <f t="shared" ref="X18:X42" si="7">IF(W18&lt;9,"низкий",IF(W18&lt;15,"средний",IF(W18&gt;14,"высокий")))</f>
        <v>средний</v>
      </c>
      <c r="Y18" s="494">
        <f t="shared" si="2"/>
        <v>18</v>
      </c>
      <c r="Z18" s="497" t="str">
        <f t="shared" si="3"/>
        <v>высокий</v>
      </c>
      <c r="AA18" s="498">
        <v>3</v>
      </c>
      <c r="AB18" s="535">
        <v>3</v>
      </c>
      <c r="AC18" s="536">
        <v>3</v>
      </c>
      <c r="AD18" s="498">
        <v>2</v>
      </c>
      <c r="AE18" s="535">
        <v>2</v>
      </c>
      <c r="AF18" s="536">
        <v>3</v>
      </c>
      <c r="AG18" s="498">
        <v>3</v>
      </c>
      <c r="AH18" s="535">
        <v>3</v>
      </c>
      <c r="AI18" s="536">
        <v>3</v>
      </c>
      <c r="AJ18" s="29">
        <f t="shared" ref="AJ18:AJ30" si="8">SUM(AA18,AD18,AG18)</f>
        <v>8</v>
      </c>
      <c r="AK18" s="368" t="str">
        <f t="shared" ref="AK18:AK30" si="9">IF(AJ18&lt;5,"низкий",IF(AJ18&lt;8,"средний",IF(AJ18&gt;7,"высокий")))</f>
        <v>высокий</v>
      </c>
      <c r="AL18" s="556">
        <f t="shared" si="4"/>
        <v>8</v>
      </c>
      <c r="AM18" s="557" t="str">
        <f t="shared" si="5"/>
        <v>высокий</v>
      </c>
      <c r="AN18" s="40">
        <f t="shared" ref="AN18:AN30" si="10">SUM(AC18,AF18,AI18)</f>
        <v>9</v>
      </c>
      <c r="AO18" s="384" t="str">
        <f t="shared" ref="AO18:AO30" si="11">IF(AN18&lt;5,"низкий",IF(AN18&lt;8,"средний",IF(AN18&gt;7,"высокий")))</f>
        <v>высокий</v>
      </c>
    </row>
    <row r="19" spans="1:41" s="19" customFormat="1" ht="22.7" customHeight="1">
      <c r="A19" s="191">
        <v>4</v>
      </c>
      <c r="B19" s="376" t="str">
        <f>реч.разв.!B20</f>
        <v xml:space="preserve">Б. Зубаил </v>
      </c>
      <c r="C19" s="498">
        <v>1</v>
      </c>
      <c r="D19" s="535">
        <v>1</v>
      </c>
      <c r="E19" s="536">
        <v>2</v>
      </c>
      <c r="F19" s="498">
        <v>1</v>
      </c>
      <c r="G19" s="535">
        <v>1</v>
      </c>
      <c r="H19" s="536">
        <v>2</v>
      </c>
      <c r="I19" s="498">
        <v>1</v>
      </c>
      <c r="J19" s="535">
        <v>1</v>
      </c>
      <c r="K19" s="536">
        <v>2</v>
      </c>
      <c r="L19" s="498">
        <v>1</v>
      </c>
      <c r="M19" s="535">
        <v>1</v>
      </c>
      <c r="N19" s="536">
        <v>2</v>
      </c>
      <c r="O19" s="498">
        <v>1</v>
      </c>
      <c r="P19" s="535">
        <v>1</v>
      </c>
      <c r="Q19" s="536">
        <v>2</v>
      </c>
      <c r="R19" s="498">
        <v>1</v>
      </c>
      <c r="S19" s="535">
        <v>1</v>
      </c>
      <c r="T19" s="536">
        <v>2</v>
      </c>
      <c r="U19" s="494">
        <f t="shared" si="0"/>
        <v>6</v>
      </c>
      <c r="V19" s="380" t="str">
        <f t="shared" si="1"/>
        <v>низкий</v>
      </c>
      <c r="W19" s="30">
        <f t="shared" si="6"/>
        <v>6</v>
      </c>
      <c r="X19" s="369" t="str">
        <f t="shared" si="7"/>
        <v>низкий</v>
      </c>
      <c r="Y19" s="494">
        <f t="shared" si="2"/>
        <v>12</v>
      </c>
      <c r="Z19" s="497" t="str">
        <f t="shared" si="3"/>
        <v>средний</v>
      </c>
      <c r="AA19" s="498">
        <v>1</v>
      </c>
      <c r="AB19" s="535">
        <v>2</v>
      </c>
      <c r="AC19" s="536">
        <v>3</v>
      </c>
      <c r="AD19" s="498">
        <v>1</v>
      </c>
      <c r="AE19" s="535">
        <v>1</v>
      </c>
      <c r="AF19" s="536">
        <v>2</v>
      </c>
      <c r="AG19" s="498">
        <v>1</v>
      </c>
      <c r="AH19" s="535">
        <v>1</v>
      </c>
      <c r="AI19" s="536">
        <v>2</v>
      </c>
      <c r="AJ19" s="29">
        <f t="shared" si="8"/>
        <v>3</v>
      </c>
      <c r="AK19" s="368" t="str">
        <f t="shared" si="9"/>
        <v>низкий</v>
      </c>
      <c r="AL19" s="556">
        <f t="shared" si="4"/>
        <v>4</v>
      </c>
      <c r="AM19" s="557" t="str">
        <f t="shared" si="5"/>
        <v>низкий</v>
      </c>
      <c r="AN19" s="40">
        <f t="shared" si="10"/>
        <v>7</v>
      </c>
      <c r="AO19" s="384" t="str">
        <f t="shared" si="11"/>
        <v>средний</v>
      </c>
    </row>
    <row r="20" spans="1:41" s="19" customFormat="1" ht="22.7" customHeight="1">
      <c r="A20" s="191">
        <v>5</v>
      </c>
      <c r="B20" s="376" t="str">
        <f>реч.разв.!B21</f>
        <v xml:space="preserve">В. Илья </v>
      </c>
      <c r="C20" s="498">
        <v>2</v>
      </c>
      <c r="D20" s="535">
        <v>2</v>
      </c>
      <c r="E20" s="536">
        <v>3</v>
      </c>
      <c r="F20" s="498">
        <v>2</v>
      </c>
      <c r="G20" s="535">
        <v>2</v>
      </c>
      <c r="H20" s="536">
        <v>3</v>
      </c>
      <c r="I20" s="498">
        <v>2</v>
      </c>
      <c r="J20" s="535">
        <v>2</v>
      </c>
      <c r="K20" s="536">
        <v>3</v>
      </c>
      <c r="L20" s="498">
        <v>2</v>
      </c>
      <c r="M20" s="535">
        <v>2</v>
      </c>
      <c r="N20" s="536">
        <v>3</v>
      </c>
      <c r="O20" s="498">
        <v>2</v>
      </c>
      <c r="P20" s="535">
        <v>2</v>
      </c>
      <c r="Q20" s="536">
        <v>3</v>
      </c>
      <c r="R20" s="498">
        <v>2</v>
      </c>
      <c r="S20" s="535">
        <v>2</v>
      </c>
      <c r="T20" s="536">
        <v>3</v>
      </c>
      <c r="U20" s="494">
        <f t="shared" si="0"/>
        <v>12</v>
      </c>
      <c r="V20" s="380" t="str">
        <f t="shared" si="1"/>
        <v>средний</v>
      </c>
      <c r="W20" s="30">
        <f t="shared" si="6"/>
        <v>12</v>
      </c>
      <c r="X20" s="369" t="str">
        <f t="shared" si="7"/>
        <v>средний</v>
      </c>
      <c r="Y20" s="494">
        <f t="shared" si="2"/>
        <v>18</v>
      </c>
      <c r="Z20" s="497" t="str">
        <f t="shared" si="3"/>
        <v>высокий</v>
      </c>
      <c r="AA20" s="498">
        <v>2</v>
      </c>
      <c r="AB20" s="535">
        <v>2</v>
      </c>
      <c r="AC20" s="536">
        <v>3</v>
      </c>
      <c r="AD20" s="498">
        <v>2</v>
      </c>
      <c r="AE20" s="535">
        <v>2</v>
      </c>
      <c r="AF20" s="536">
        <v>3</v>
      </c>
      <c r="AG20" s="498">
        <v>2</v>
      </c>
      <c r="AH20" s="535">
        <v>2</v>
      </c>
      <c r="AI20" s="536">
        <v>3</v>
      </c>
      <c r="AJ20" s="29">
        <f t="shared" si="8"/>
        <v>6</v>
      </c>
      <c r="AK20" s="368" t="str">
        <f t="shared" si="9"/>
        <v>средний</v>
      </c>
      <c r="AL20" s="556">
        <f t="shared" si="4"/>
        <v>6</v>
      </c>
      <c r="AM20" s="557" t="str">
        <f t="shared" si="5"/>
        <v>средний</v>
      </c>
      <c r="AN20" s="40">
        <f t="shared" si="10"/>
        <v>9</v>
      </c>
      <c r="AO20" s="384" t="str">
        <f t="shared" si="11"/>
        <v>высокий</v>
      </c>
    </row>
    <row r="21" spans="1:41" s="19" customFormat="1" ht="22.7" customHeight="1">
      <c r="A21" s="191">
        <v>6</v>
      </c>
      <c r="B21" s="376" t="str">
        <f>реч.разв.!B22</f>
        <v xml:space="preserve">В. Антон </v>
      </c>
      <c r="C21" s="498">
        <v>2</v>
      </c>
      <c r="D21" s="535">
        <v>2</v>
      </c>
      <c r="E21" s="536">
        <v>3</v>
      </c>
      <c r="F21" s="498">
        <v>2</v>
      </c>
      <c r="G21" s="535">
        <v>2</v>
      </c>
      <c r="H21" s="536">
        <v>3</v>
      </c>
      <c r="I21" s="498">
        <v>2</v>
      </c>
      <c r="J21" s="535">
        <v>2</v>
      </c>
      <c r="K21" s="536">
        <v>3</v>
      </c>
      <c r="L21" s="498">
        <v>2</v>
      </c>
      <c r="M21" s="535">
        <v>2</v>
      </c>
      <c r="N21" s="536">
        <v>3</v>
      </c>
      <c r="O21" s="498">
        <v>2</v>
      </c>
      <c r="P21" s="535">
        <v>2</v>
      </c>
      <c r="Q21" s="536">
        <v>3</v>
      </c>
      <c r="R21" s="498">
        <v>2</v>
      </c>
      <c r="S21" s="535">
        <v>2</v>
      </c>
      <c r="T21" s="536">
        <v>3</v>
      </c>
      <c r="U21" s="494">
        <f t="shared" si="0"/>
        <v>12</v>
      </c>
      <c r="V21" s="380" t="str">
        <f t="shared" si="1"/>
        <v>средний</v>
      </c>
      <c r="W21" s="30">
        <f t="shared" si="6"/>
        <v>12</v>
      </c>
      <c r="X21" s="369" t="str">
        <f t="shared" si="7"/>
        <v>средний</v>
      </c>
      <c r="Y21" s="494">
        <f t="shared" si="2"/>
        <v>18</v>
      </c>
      <c r="Z21" s="497" t="str">
        <f t="shared" si="3"/>
        <v>высокий</v>
      </c>
      <c r="AA21" s="498">
        <v>2</v>
      </c>
      <c r="AB21" s="535">
        <v>2</v>
      </c>
      <c r="AC21" s="536">
        <v>3</v>
      </c>
      <c r="AD21" s="498">
        <v>2</v>
      </c>
      <c r="AE21" s="535">
        <v>2</v>
      </c>
      <c r="AF21" s="536">
        <v>3</v>
      </c>
      <c r="AG21" s="498">
        <v>2</v>
      </c>
      <c r="AH21" s="535">
        <v>2</v>
      </c>
      <c r="AI21" s="536">
        <v>3</v>
      </c>
      <c r="AJ21" s="29">
        <f t="shared" si="8"/>
        <v>6</v>
      </c>
      <c r="AK21" s="368" t="str">
        <f t="shared" si="9"/>
        <v>средний</v>
      </c>
      <c r="AL21" s="556">
        <f t="shared" si="4"/>
        <v>6</v>
      </c>
      <c r="AM21" s="557" t="str">
        <f t="shared" si="5"/>
        <v>средний</v>
      </c>
      <c r="AN21" s="40">
        <f t="shared" si="10"/>
        <v>9</v>
      </c>
      <c r="AO21" s="384" t="str">
        <f t="shared" si="11"/>
        <v>высокий</v>
      </c>
    </row>
    <row r="22" spans="1:41" s="19" customFormat="1" ht="22.7" customHeight="1">
      <c r="A22" s="191">
        <v>7</v>
      </c>
      <c r="B22" s="376" t="str">
        <f>реч.разв.!B23</f>
        <v xml:space="preserve">Г. Байсангур </v>
      </c>
      <c r="C22" s="498">
        <v>2</v>
      </c>
      <c r="D22" s="535">
        <v>2</v>
      </c>
      <c r="E22" s="536">
        <v>3</v>
      </c>
      <c r="F22" s="498">
        <v>2</v>
      </c>
      <c r="G22" s="535">
        <v>2</v>
      </c>
      <c r="H22" s="536">
        <v>3</v>
      </c>
      <c r="I22" s="498">
        <v>2</v>
      </c>
      <c r="J22" s="535">
        <v>2</v>
      </c>
      <c r="K22" s="536">
        <v>3</v>
      </c>
      <c r="L22" s="498">
        <v>2</v>
      </c>
      <c r="M22" s="535">
        <v>2</v>
      </c>
      <c r="N22" s="536">
        <v>3</v>
      </c>
      <c r="O22" s="498">
        <v>2</v>
      </c>
      <c r="P22" s="535">
        <v>2</v>
      </c>
      <c r="Q22" s="536">
        <v>3</v>
      </c>
      <c r="R22" s="498">
        <v>2</v>
      </c>
      <c r="S22" s="535">
        <v>2</v>
      </c>
      <c r="T22" s="536">
        <v>3</v>
      </c>
      <c r="U22" s="494">
        <f t="shared" si="0"/>
        <v>12</v>
      </c>
      <c r="V22" s="380" t="str">
        <f t="shared" si="1"/>
        <v>средний</v>
      </c>
      <c r="W22" s="30">
        <f t="shared" si="6"/>
        <v>12</v>
      </c>
      <c r="X22" s="369" t="str">
        <f t="shared" si="7"/>
        <v>средний</v>
      </c>
      <c r="Y22" s="494">
        <f t="shared" si="2"/>
        <v>18</v>
      </c>
      <c r="Z22" s="497" t="str">
        <f t="shared" si="3"/>
        <v>высокий</v>
      </c>
      <c r="AA22" s="498">
        <v>2</v>
      </c>
      <c r="AB22" s="535">
        <v>2</v>
      </c>
      <c r="AC22" s="536">
        <v>3</v>
      </c>
      <c r="AD22" s="498">
        <v>2</v>
      </c>
      <c r="AE22" s="535">
        <v>2</v>
      </c>
      <c r="AF22" s="536">
        <v>3</v>
      </c>
      <c r="AG22" s="498">
        <v>2</v>
      </c>
      <c r="AH22" s="535">
        <v>2</v>
      </c>
      <c r="AI22" s="536">
        <v>3</v>
      </c>
      <c r="AJ22" s="29">
        <f t="shared" si="8"/>
        <v>6</v>
      </c>
      <c r="AK22" s="368" t="str">
        <f t="shared" si="9"/>
        <v>средний</v>
      </c>
      <c r="AL22" s="556">
        <f t="shared" si="4"/>
        <v>6</v>
      </c>
      <c r="AM22" s="557" t="str">
        <f t="shared" si="5"/>
        <v>средний</v>
      </c>
      <c r="AN22" s="40">
        <f t="shared" si="10"/>
        <v>9</v>
      </c>
      <c r="AO22" s="384" t="str">
        <f t="shared" si="11"/>
        <v>высокий</v>
      </c>
    </row>
    <row r="23" spans="1:41" s="19" customFormat="1" ht="22.7" customHeight="1">
      <c r="A23" s="191">
        <v>8</v>
      </c>
      <c r="B23" s="376" t="str">
        <f>реч.разв.!B24</f>
        <v xml:space="preserve">Г. Антонина </v>
      </c>
      <c r="C23" s="498">
        <v>3</v>
      </c>
      <c r="D23" s="535">
        <v>3</v>
      </c>
      <c r="E23" s="536">
        <v>3</v>
      </c>
      <c r="F23" s="498">
        <v>2</v>
      </c>
      <c r="G23" s="535">
        <v>2</v>
      </c>
      <c r="H23" s="536">
        <v>3</v>
      </c>
      <c r="I23" s="498">
        <v>3</v>
      </c>
      <c r="J23" s="535">
        <v>3</v>
      </c>
      <c r="K23" s="536">
        <v>3</v>
      </c>
      <c r="L23" s="498">
        <v>2</v>
      </c>
      <c r="M23" s="535">
        <v>2</v>
      </c>
      <c r="N23" s="536">
        <v>3</v>
      </c>
      <c r="O23" s="498">
        <v>2</v>
      </c>
      <c r="P23" s="535">
        <v>2</v>
      </c>
      <c r="Q23" s="536">
        <v>3</v>
      </c>
      <c r="R23" s="498">
        <v>2</v>
      </c>
      <c r="S23" s="535">
        <v>2</v>
      </c>
      <c r="T23" s="536">
        <v>3</v>
      </c>
      <c r="U23" s="494">
        <f t="shared" si="0"/>
        <v>14</v>
      </c>
      <c r="V23" s="380" t="str">
        <f t="shared" si="1"/>
        <v>средний</v>
      </c>
      <c r="W23" s="30">
        <f t="shared" si="6"/>
        <v>14</v>
      </c>
      <c r="X23" s="369" t="str">
        <f t="shared" si="7"/>
        <v>средний</v>
      </c>
      <c r="Y23" s="494">
        <f t="shared" si="2"/>
        <v>18</v>
      </c>
      <c r="Z23" s="497" t="str">
        <f t="shared" si="3"/>
        <v>высокий</v>
      </c>
      <c r="AA23" s="498">
        <v>3</v>
      </c>
      <c r="AB23" s="535">
        <v>3</v>
      </c>
      <c r="AC23" s="536">
        <v>3</v>
      </c>
      <c r="AD23" s="498">
        <v>2</v>
      </c>
      <c r="AE23" s="535">
        <v>2</v>
      </c>
      <c r="AF23" s="536">
        <v>3</v>
      </c>
      <c r="AG23" s="498">
        <v>3</v>
      </c>
      <c r="AH23" s="535">
        <v>3</v>
      </c>
      <c r="AI23" s="536">
        <v>3</v>
      </c>
      <c r="AJ23" s="29">
        <f t="shared" si="8"/>
        <v>8</v>
      </c>
      <c r="AK23" s="368" t="str">
        <f t="shared" si="9"/>
        <v>высокий</v>
      </c>
      <c r="AL23" s="556">
        <f t="shared" si="4"/>
        <v>8</v>
      </c>
      <c r="AM23" s="557" t="str">
        <f t="shared" si="5"/>
        <v>высокий</v>
      </c>
      <c r="AN23" s="40">
        <f t="shared" si="10"/>
        <v>9</v>
      </c>
      <c r="AO23" s="384" t="str">
        <f t="shared" si="11"/>
        <v>высокий</v>
      </c>
    </row>
    <row r="24" spans="1:41" s="19" customFormat="1" ht="22.7" customHeight="1">
      <c r="A24" s="191">
        <v>9</v>
      </c>
      <c r="B24" s="376" t="str">
        <f>реч.разв.!B25</f>
        <v xml:space="preserve">Д. Полина </v>
      </c>
      <c r="C24" s="498">
        <v>3</v>
      </c>
      <c r="D24" s="535">
        <v>3</v>
      </c>
      <c r="E24" s="536">
        <v>3</v>
      </c>
      <c r="F24" s="498">
        <v>2</v>
      </c>
      <c r="G24" s="535">
        <v>2</v>
      </c>
      <c r="H24" s="536">
        <v>3</v>
      </c>
      <c r="I24" s="498">
        <v>3</v>
      </c>
      <c r="J24" s="535">
        <v>3</v>
      </c>
      <c r="K24" s="536">
        <v>3</v>
      </c>
      <c r="L24" s="498">
        <v>3</v>
      </c>
      <c r="M24" s="535">
        <v>3</v>
      </c>
      <c r="N24" s="536">
        <v>3</v>
      </c>
      <c r="O24" s="498">
        <v>3</v>
      </c>
      <c r="P24" s="535">
        <v>3</v>
      </c>
      <c r="Q24" s="536">
        <v>3</v>
      </c>
      <c r="R24" s="498">
        <v>2</v>
      </c>
      <c r="S24" s="535">
        <v>2</v>
      </c>
      <c r="T24" s="536">
        <v>3</v>
      </c>
      <c r="U24" s="494">
        <f t="shared" si="0"/>
        <v>16</v>
      </c>
      <c r="V24" s="380" t="str">
        <f t="shared" si="1"/>
        <v>высокий</v>
      </c>
      <c r="W24" s="30">
        <f t="shared" si="6"/>
        <v>16</v>
      </c>
      <c r="X24" s="369" t="str">
        <f t="shared" si="7"/>
        <v>высокий</v>
      </c>
      <c r="Y24" s="494">
        <f t="shared" si="2"/>
        <v>18</v>
      </c>
      <c r="Z24" s="497" t="str">
        <f t="shared" si="3"/>
        <v>высокий</v>
      </c>
      <c r="AA24" s="498">
        <v>3</v>
      </c>
      <c r="AB24" s="535">
        <v>3</v>
      </c>
      <c r="AC24" s="536">
        <v>3</v>
      </c>
      <c r="AD24" s="498">
        <v>3</v>
      </c>
      <c r="AE24" s="535">
        <v>3</v>
      </c>
      <c r="AF24" s="536">
        <v>3</v>
      </c>
      <c r="AG24" s="498">
        <v>3</v>
      </c>
      <c r="AH24" s="535">
        <v>3</v>
      </c>
      <c r="AI24" s="536">
        <v>3</v>
      </c>
      <c r="AJ24" s="29">
        <f t="shared" si="8"/>
        <v>9</v>
      </c>
      <c r="AK24" s="368" t="str">
        <f t="shared" si="9"/>
        <v>высокий</v>
      </c>
      <c r="AL24" s="556">
        <f t="shared" si="4"/>
        <v>9</v>
      </c>
      <c r="AM24" s="557" t="str">
        <f t="shared" si="5"/>
        <v>высокий</v>
      </c>
      <c r="AN24" s="40">
        <f t="shared" si="10"/>
        <v>9</v>
      </c>
      <c r="AO24" s="384" t="str">
        <f t="shared" si="11"/>
        <v>высокий</v>
      </c>
    </row>
    <row r="25" spans="1:41" s="19" customFormat="1" ht="22.7" customHeight="1">
      <c r="A25" s="191">
        <v>10</v>
      </c>
      <c r="B25" s="376" t="str">
        <f>реч.разв.!B26</f>
        <v xml:space="preserve">Е. Евгений </v>
      </c>
      <c r="C25" s="498">
        <v>2</v>
      </c>
      <c r="D25" s="535">
        <v>2</v>
      </c>
      <c r="E25" s="536">
        <v>3</v>
      </c>
      <c r="F25" s="498">
        <v>2</v>
      </c>
      <c r="G25" s="535">
        <v>2</v>
      </c>
      <c r="H25" s="536">
        <v>3</v>
      </c>
      <c r="I25" s="498">
        <v>3</v>
      </c>
      <c r="J25" s="535">
        <v>3</v>
      </c>
      <c r="K25" s="536">
        <v>3</v>
      </c>
      <c r="L25" s="498">
        <v>2</v>
      </c>
      <c r="M25" s="535">
        <v>2</v>
      </c>
      <c r="N25" s="536">
        <v>3</v>
      </c>
      <c r="O25" s="498">
        <v>2</v>
      </c>
      <c r="P25" s="535">
        <v>2</v>
      </c>
      <c r="Q25" s="536">
        <v>3</v>
      </c>
      <c r="R25" s="498">
        <v>2</v>
      </c>
      <c r="S25" s="535">
        <v>2</v>
      </c>
      <c r="T25" s="536">
        <v>3</v>
      </c>
      <c r="U25" s="494">
        <f t="shared" si="0"/>
        <v>13</v>
      </c>
      <c r="V25" s="380" t="str">
        <f t="shared" si="1"/>
        <v>средний</v>
      </c>
      <c r="W25" s="30">
        <f t="shared" si="6"/>
        <v>13</v>
      </c>
      <c r="X25" s="369" t="str">
        <f t="shared" si="7"/>
        <v>средний</v>
      </c>
      <c r="Y25" s="494">
        <f t="shared" si="2"/>
        <v>18</v>
      </c>
      <c r="Z25" s="497" t="str">
        <f t="shared" si="3"/>
        <v>высокий</v>
      </c>
      <c r="AA25" s="498">
        <v>2</v>
      </c>
      <c r="AB25" s="535">
        <v>2</v>
      </c>
      <c r="AC25" s="536">
        <v>3</v>
      </c>
      <c r="AD25" s="498">
        <v>2</v>
      </c>
      <c r="AE25" s="535">
        <v>2</v>
      </c>
      <c r="AF25" s="536">
        <v>3</v>
      </c>
      <c r="AG25" s="498">
        <v>2</v>
      </c>
      <c r="AH25" s="535">
        <v>2</v>
      </c>
      <c r="AI25" s="536">
        <v>3</v>
      </c>
      <c r="AJ25" s="29">
        <f t="shared" si="8"/>
        <v>6</v>
      </c>
      <c r="AK25" s="368" t="str">
        <f t="shared" si="9"/>
        <v>средний</v>
      </c>
      <c r="AL25" s="556">
        <f t="shared" si="4"/>
        <v>6</v>
      </c>
      <c r="AM25" s="557" t="str">
        <f t="shared" si="5"/>
        <v>средний</v>
      </c>
      <c r="AN25" s="40">
        <f t="shared" si="10"/>
        <v>9</v>
      </c>
      <c r="AO25" s="384" t="str">
        <f t="shared" si="11"/>
        <v>высокий</v>
      </c>
    </row>
    <row r="26" spans="1:41" s="19" customFormat="1" ht="22.7" customHeight="1">
      <c r="A26" s="191">
        <v>11</v>
      </c>
      <c r="B26" s="376" t="str">
        <f>реч.разв.!B27</f>
        <v xml:space="preserve">К.Мирон </v>
      </c>
      <c r="C26" s="498">
        <v>2</v>
      </c>
      <c r="D26" s="535">
        <v>2</v>
      </c>
      <c r="E26" s="536">
        <v>3</v>
      </c>
      <c r="F26" s="498">
        <v>2</v>
      </c>
      <c r="G26" s="535">
        <v>2</v>
      </c>
      <c r="H26" s="536">
        <v>3</v>
      </c>
      <c r="I26" s="498">
        <v>2</v>
      </c>
      <c r="J26" s="535">
        <v>2</v>
      </c>
      <c r="K26" s="536">
        <v>3</v>
      </c>
      <c r="L26" s="498">
        <v>2</v>
      </c>
      <c r="M26" s="535">
        <v>2</v>
      </c>
      <c r="N26" s="536">
        <v>3</v>
      </c>
      <c r="O26" s="498">
        <v>2</v>
      </c>
      <c r="P26" s="535">
        <v>2</v>
      </c>
      <c r="Q26" s="536">
        <v>3</v>
      </c>
      <c r="R26" s="498">
        <v>2</v>
      </c>
      <c r="S26" s="535">
        <v>2</v>
      </c>
      <c r="T26" s="536">
        <v>3</v>
      </c>
      <c r="U26" s="494">
        <f t="shared" si="0"/>
        <v>12</v>
      </c>
      <c r="V26" s="380" t="str">
        <f t="shared" si="1"/>
        <v>средний</v>
      </c>
      <c r="W26" s="30">
        <f t="shared" si="6"/>
        <v>12</v>
      </c>
      <c r="X26" s="369" t="str">
        <f t="shared" si="7"/>
        <v>средний</v>
      </c>
      <c r="Y26" s="494">
        <f t="shared" si="2"/>
        <v>18</v>
      </c>
      <c r="Z26" s="497" t="str">
        <f t="shared" si="3"/>
        <v>высокий</v>
      </c>
      <c r="AA26" s="498">
        <v>2</v>
      </c>
      <c r="AB26" s="535">
        <v>2</v>
      </c>
      <c r="AC26" s="536">
        <v>3</v>
      </c>
      <c r="AD26" s="498">
        <v>2</v>
      </c>
      <c r="AE26" s="535">
        <v>2</v>
      </c>
      <c r="AF26" s="536">
        <v>3</v>
      </c>
      <c r="AG26" s="498">
        <v>2</v>
      </c>
      <c r="AH26" s="535">
        <v>2</v>
      </c>
      <c r="AI26" s="536">
        <v>3</v>
      </c>
      <c r="AJ26" s="29">
        <f t="shared" si="8"/>
        <v>6</v>
      </c>
      <c r="AK26" s="368" t="str">
        <f t="shared" si="9"/>
        <v>средний</v>
      </c>
      <c r="AL26" s="556">
        <f t="shared" si="4"/>
        <v>6</v>
      </c>
      <c r="AM26" s="557" t="str">
        <f t="shared" si="5"/>
        <v>средний</v>
      </c>
      <c r="AN26" s="40">
        <f t="shared" si="10"/>
        <v>9</v>
      </c>
      <c r="AO26" s="384" t="str">
        <f t="shared" si="11"/>
        <v>высокий</v>
      </c>
    </row>
    <row r="27" spans="1:41" s="19" customFormat="1" ht="22.7" customHeight="1">
      <c r="A27" s="191">
        <v>12</v>
      </c>
      <c r="B27" s="376" t="str">
        <f>реч.разв.!B28</f>
        <v>К. Ульяна</v>
      </c>
      <c r="C27" s="498">
        <v>2</v>
      </c>
      <c r="D27" s="535">
        <v>2</v>
      </c>
      <c r="E27" s="536">
        <v>3</v>
      </c>
      <c r="F27" s="498">
        <v>2</v>
      </c>
      <c r="G27" s="535">
        <v>2</v>
      </c>
      <c r="H27" s="536">
        <v>3</v>
      </c>
      <c r="I27" s="498">
        <v>2</v>
      </c>
      <c r="J27" s="535">
        <v>2</v>
      </c>
      <c r="K27" s="536">
        <v>3</v>
      </c>
      <c r="L27" s="498">
        <v>2</v>
      </c>
      <c r="M27" s="535">
        <v>2</v>
      </c>
      <c r="N27" s="536">
        <v>3</v>
      </c>
      <c r="O27" s="498">
        <v>2</v>
      </c>
      <c r="P27" s="535">
        <v>2</v>
      </c>
      <c r="Q27" s="536">
        <v>3</v>
      </c>
      <c r="R27" s="498">
        <v>2</v>
      </c>
      <c r="S27" s="535">
        <v>2</v>
      </c>
      <c r="T27" s="536">
        <v>3</v>
      </c>
      <c r="U27" s="494">
        <f t="shared" si="0"/>
        <v>12</v>
      </c>
      <c r="V27" s="380" t="str">
        <f t="shared" si="1"/>
        <v>средний</v>
      </c>
      <c r="W27" s="30">
        <f t="shared" si="6"/>
        <v>12</v>
      </c>
      <c r="X27" s="369" t="str">
        <f t="shared" si="7"/>
        <v>средний</v>
      </c>
      <c r="Y27" s="494">
        <f t="shared" si="2"/>
        <v>18</v>
      </c>
      <c r="Z27" s="497" t="str">
        <f t="shared" si="3"/>
        <v>высокий</v>
      </c>
      <c r="AA27" s="498">
        <v>2</v>
      </c>
      <c r="AB27" s="535">
        <v>2</v>
      </c>
      <c r="AC27" s="536">
        <v>3</v>
      </c>
      <c r="AD27" s="498">
        <v>2</v>
      </c>
      <c r="AE27" s="535">
        <v>2</v>
      </c>
      <c r="AF27" s="536">
        <v>3</v>
      </c>
      <c r="AG27" s="498">
        <v>2</v>
      </c>
      <c r="AH27" s="535">
        <v>2</v>
      </c>
      <c r="AI27" s="536">
        <v>3</v>
      </c>
      <c r="AJ27" s="29">
        <f t="shared" si="8"/>
        <v>6</v>
      </c>
      <c r="AK27" s="368" t="str">
        <f t="shared" si="9"/>
        <v>средний</v>
      </c>
      <c r="AL27" s="556">
        <f t="shared" si="4"/>
        <v>6</v>
      </c>
      <c r="AM27" s="557" t="str">
        <f t="shared" si="5"/>
        <v>средний</v>
      </c>
      <c r="AN27" s="40">
        <f t="shared" si="10"/>
        <v>9</v>
      </c>
      <c r="AO27" s="384" t="str">
        <f t="shared" si="11"/>
        <v>высокий</v>
      </c>
    </row>
    <row r="28" spans="1:41" s="19" customFormat="1" ht="22.7" customHeight="1">
      <c r="A28" s="191">
        <v>13</v>
      </c>
      <c r="B28" s="376" t="str">
        <f>реч.разв.!B29</f>
        <v xml:space="preserve">К. Аделина </v>
      </c>
      <c r="C28" s="498">
        <v>2</v>
      </c>
      <c r="D28" s="535">
        <v>2</v>
      </c>
      <c r="E28" s="536">
        <v>3</v>
      </c>
      <c r="F28" s="498">
        <v>2</v>
      </c>
      <c r="G28" s="535">
        <v>2</v>
      </c>
      <c r="H28" s="536">
        <v>3</v>
      </c>
      <c r="I28" s="498">
        <v>3</v>
      </c>
      <c r="J28" s="535">
        <v>3</v>
      </c>
      <c r="K28" s="536">
        <v>3</v>
      </c>
      <c r="L28" s="498">
        <v>2</v>
      </c>
      <c r="M28" s="535">
        <v>2</v>
      </c>
      <c r="N28" s="536">
        <v>3</v>
      </c>
      <c r="O28" s="498">
        <v>2</v>
      </c>
      <c r="P28" s="535">
        <v>2</v>
      </c>
      <c r="Q28" s="536">
        <v>3</v>
      </c>
      <c r="R28" s="498">
        <v>2</v>
      </c>
      <c r="S28" s="535">
        <v>2</v>
      </c>
      <c r="T28" s="536">
        <v>3</v>
      </c>
      <c r="U28" s="494">
        <f t="shared" si="0"/>
        <v>13</v>
      </c>
      <c r="V28" s="380" t="str">
        <f t="shared" si="1"/>
        <v>средний</v>
      </c>
      <c r="W28" s="30">
        <f t="shared" si="6"/>
        <v>13</v>
      </c>
      <c r="X28" s="369" t="str">
        <f t="shared" si="7"/>
        <v>средний</v>
      </c>
      <c r="Y28" s="494">
        <f t="shared" si="2"/>
        <v>18</v>
      </c>
      <c r="Z28" s="497" t="str">
        <f t="shared" si="3"/>
        <v>высокий</v>
      </c>
      <c r="AA28" s="498">
        <v>2</v>
      </c>
      <c r="AB28" s="535">
        <v>2</v>
      </c>
      <c r="AC28" s="536">
        <v>3</v>
      </c>
      <c r="AD28" s="498">
        <v>3</v>
      </c>
      <c r="AE28" s="535">
        <v>3</v>
      </c>
      <c r="AF28" s="536">
        <v>3</v>
      </c>
      <c r="AG28" s="498">
        <v>3</v>
      </c>
      <c r="AH28" s="535">
        <v>3</v>
      </c>
      <c r="AI28" s="536">
        <v>3</v>
      </c>
      <c r="AJ28" s="29">
        <f t="shared" si="8"/>
        <v>8</v>
      </c>
      <c r="AK28" s="368" t="str">
        <f t="shared" si="9"/>
        <v>высокий</v>
      </c>
      <c r="AL28" s="556">
        <f t="shared" si="4"/>
        <v>8</v>
      </c>
      <c r="AM28" s="557" t="str">
        <f t="shared" si="5"/>
        <v>высокий</v>
      </c>
      <c r="AN28" s="40">
        <f t="shared" si="10"/>
        <v>9</v>
      </c>
      <c r="AO28" s="384" t="str">
        <f t="shared" si="11"/>
        <v>высокий</v>
      </c>
    </row>
    <row r="29" spans="1:41" s="19" customFormat="1" ht="22.7" customHeight="1">
      <c r="A29" s="191">
        <v>14</v>
      </c>
      <c r="B29" s="376" t="str">
        <f>реч.разв.!B30</f>
        <v>М. Руслан</v>
      </c>
      <c r="C29" s="498">
        <v>2</v>
      </c>
      <c r="D29" s="535">
        <v>2</v>
      </c>
      <c r="E29" s="536">
        <v>3</v>
      </c>
      <c r="F29" s="498">
        <v>2</v>
      </c>
      <c r="G29" s="535">
        <v>2</v>
      </c>
      <c r="H29" s="536">
        <v>3</v>
      </c>
      <c r="I29" s="498">
        <v>2</v>
      </c>
      <c r="J29" s="535">
        <v>2</v>
      </c>
      <c r="K29" s="536">
        <v>3</v>
      </c>
      <c r="L29" s="498">
        <v>2</v>
      </c>
      <c r="M29" s="535">
        <v>2</v>
      </c>
      <c r="N29" s="536">
        <v>3</v>
      </c>
      <c r="O29" s="498">
        <v>2</v>
      </c>
      <c r="P29" s="535">
        <v>2</v>
      </c>
      <c r="Q29" s="536">
        <v>3</v>
      </c>
      <c r="R29" s="498">
        <v>2</v>
      </c>
      <c r="S29" s="535">
        <v>2</v>
      </c>
      <c r="T29" s="536">
        <v>3</v>
      </c>
      <c r="U29" s="494">
        <f t="shared" si="0"/>
        <v>12</v>
      </c>
      <c r="V29" s="380" t="str">
        <f t="shared" si="1"/>
        <v>средний</v>
      </c>
      <c r="W29" s="30">
        <f t="shared" si="6"/>
        <v>12</v>
      </c>
      <c r="X29" s="369" t="str">
        <f t="shared" si="7"/>
        <v>средний</v>
      </c>
      <c r="Y29" s="494">
        <f t="shared" si="2"/>
        <v>18</v>
      </c>
      <c r="Z29" s="497" t="str">
        <f t="shared" si="3"/>
        <v>высокий</v>
      </c>
      <c r="AA29" s="498">
        <v>2</v>
      </c>
      <c r="AB29" s="535">
        <v>2</v>
      </c>
      <c r="AC29" s="536">
        <v>3</v>
      </c>
      <c r="AD29" s="498">
        <v>2</v>
      </c>
      <c r="AE29" s="535">
        <v>2</v>
      </c>
      <c r="AF29" s="536">
        <v>3</v>
      </c>
      <c r="AG29" s="498">
        <v>2</v>
      </c>
      <c r="AH29" s="535">
        <v>2</v>
      </c>
      <c r="AI29" s="536">
        <v>3</v>
      </c>
      <c r="AJ29" s="29">
        <f t="shared" si="8"/>
        <v>6</v>
      </c>
      <c r="AK29" s="368" t="str">
        <f t="shared" si="9"/>
        <v>средний</v>
      </c>
      <c r="AL29" s="556">
        <f t="shared" si="4"/>
        <v>6</v>
      </c>
      <c r="AM29" s="557" t="str">
        <f t="shared" si="5"/>
        <v>средний</v>
      </c>
      <c r="AN29" s="40">
        <f t="shared" si="10"/>
        <v>9</v>
      </c>
      <c r="AO29" s="384" t="str">
        <f t="shared" si="11"/>
        <v>высокий</v>
      </c>
    </row>
    <row r="30" spans="1:41" s="19" customFormat="1" ht="22.7" customHeight="1">
      <c r="A30" s="191">
        <v>15</v>
      </c>
      <c r="B30" s="376" t="str">
        <f>реч.разв.!B31</f>
        <v xml:space="preserve">П. Екатерина </v>
      </c>
      <c r="C30" s="498">
        <v>2</v>
      </c>
      <c r="D30" s="535">
        <v>2</v>
      </c>
      <c r="E30" s="536">
        <v>3</v>
      </c>
      <c r="F30" s="498">
        <v>2</v>
      </c>
      <c r="G30" s="535">
        <v>2</v>
      </c>
      <c r="H30" s="536">
        <v>3</v>
      </c>
      <c r="I30" s="498">
        <v>3</v>
      </c>
      <c r="J30" s="535">
        <v>3</v>
      </c>
      <c r="K30" s="536">
        <v>3</v>
      </c>
      <c r="L30" s="498">
        <v>3</v>
      </c>
      <c r="M30" s="535">
        <v>3</v>
      </c>
      <c r="N30" s="536">
        <v>3</v>
      </c>
      <c r="O30" s="498">
        <v>2</v>
      </c>
      <c r="P30" s="535">
        <v>2</v>
      </c>
      <c r="Q30" s="536">
        <v>3</v>
      </c>
      <c r="R30" s="498">
        <v>2</v>
      </c>
      <c r="S30" s="535">
        <v>3</v>
      </c>
      <c r="T30" s="536">
        <v>3</v>
      </c>
      <c r="U30" s="494">
        <f t="shared" si="0"/>
        <v>14</v>
      </c>
      <c r="V30" s="380" t="str">
        <f t="shared" si="1"/>
        <v>средний</v>
      </c>
      <c r="W30" s="30">
        <f t="shared" si="6"/>
        <v>15</v>
      </c>
      <c r="X30" s="369" t="str">
        <f t="shared" si="7"/>
        <v>высокий</v>
      </c>
      <c r="Y30" s="494">
        <f t="shared" si="2"/>
        <v>18</v>
      </c>
      <c r="Z30" s="497" t="str">
        <f t="shared" si="3"/>
        <v>высокий</v>
      </c>
      <c r="AA30" s="498">
        <v>3</v>
      </c>
      <c r="AB30" s="535">
        <v>3</v>
      </c>
      <c r="AC30" s="536">
        <v>3</v>
      </c>
      <c r="AD30" s="498">
        <v>3</v>
      </c>
      <c r="AE30" s="535">
        <v>3</v>
      </c>
      <c r="AF30" s="536">
        <v>3</v>
      </c>
      <c r="AG30" s="498">
        <v>3</v>
      </c>
      <c r="AH30" s="535">
        <v>3</v>
      </c>
      <c r="AI30" s="536">
        <v>3</v>
      </c>
      <c r="AJ30" s="29">
        <f t="shared" si="8"/>
        <v>9</v>
      </c>
      <c r="AK30" s="368" t="str">
        <f t="shared" si="9"/>
        <v>высокий</v>
      </c>
      <c r="AL30" s="556">
        <f t="shared" si="4"/>
        <v>9</v>
      </c>
      <c r="AM30" s="557" t="str">
        <f t="shared" si="5"/>
        <v>высокий</v>
      </c>
      <c r="AN30" s="40">
        <f t="shared" si="10"/>
        <v>9</v>
      </c>
      <c r="AO30" s="384" t="str">
        <f t="shared" si="11"/>
        <v>высокий</v>
      </c>
    </row>
    <row r="31" spans="1:41" s="19" customFormat="1" ht="22.7" customHeight="1">
      <c r="A31" s="191">
        <v>16</v>
      </c>
      <c r="B31" s="376" t="str">
        <f>реч.разв.!B32</f>
        <v>П. Валерия</v>
      </c>
      <c r="C31" s="498">
        <v>3</v>
      </c>
      <c r="D31" s="535">
        <v>3</v>
      </c>
      <c r="E31" s="536">
        <v>3</v>
      </c>
      <c r="F31" s="498">
        <v>2</v>
      </c>
      <c r="G31" s="535">
        <v>2</v>
      </c>
      <c r="H31" s="536">
        <v>3</v>
      </c>
      <c r="I31" s="498">
        <v>3</v>
      </c>
      <c r="J31" s="535">
        <v>3</v>
      </c>
      <c r="K31" s="536">
        <v>3</v>
      </c>
      <c r="L31" s="498">
        <v>3</v>
      </c>
      <c r="M31" s="535">
        <v>3</v>
      </c>
      <c r="N31" s="536">
        <v>3</v>
      </c>
      <c r="O31" s="498">
        <v>2</v>
      </c>
      <c r="P31" s="535">
        <v>2</v>
      </c>
      <c r="Q31" s="536">
        <v>3</v>
      </c>
      <c r="R31" s="498">
        <v>2</v>
      </c>
      <c r="S31" s="535">
        <v>2</v>
      </c>
      <c r="T31" s="536">
        <v>3</v>
      </c>
      <c r="U31" s="494">
        <f t="shared" si="0"/>
        <v>15</v>
      </c>
      <c r="V31" s="380" t="str">
        <f t="shared" si="1"/>
        <v>высокий</v>
      </c>
      <c r="W31" s="30">
        <f t="shared" si="6"/>
        <v>15</v>
      </c>
      <c r="X31" s="369" t="str">
        <f t="shared" si="7"/>
        <v>высокий</v>
      </c>
      <c r="Y31" s="494">
        <f t="shared" si="2"/>
        <v>18</v>
      </c>
      <c r="Z31" s="497" t="str">
        <f t="shared" si="3"/>
        <v>высокий</v>
      </c>
      <c r="AA31" s="498">
        <v>3</v>
      </c>
      <c r="AB31" s="535">
        <v>3</v>
      </c>
      <c r="AC31" s="536">
        <v>3</v>
      </c>
      <c r="AD31" s="498">
        <v>3</v>
      </c>
      <c r="AE31" s="535">
        <v>3</v>
      </c>
      <c r="AF31" s="536">
        <v>3</v>
      </c>
      <c r="AG31" s="498">
        <v>3</v>
      </c>
      <c r="AH31" s="535">
        <v>3</v>
      </c>
      <c r="AI31" s="536">
        <v>3</v>
      </c>
      <c r="AJ31" s="29">
        <f t="shared" ref="AJ31:AJ39" si="12">SUM(AA31,AD31,AG31)</f>
        <v>9</v>
      </c>
      <c r="AK31" s="368" t="str">
        <f t="shared" ref="AK31:AK39" si="13">IF(AJ31&lt;5,"низкий",IF(AJ31&lt;8,"средний",IF(AJ31&gt;7,"высокий")))</f>
        <v>высокий</v>
      </c>
      <c r="AL31" s="556">
        <f t="shared" si="4"/>
        <v>9</v>
      </c>
      <c r="AM31" s="557" t="str">
        <f t="shared" si="5"/>
        <v>высокий</v>
      </c>
      <c r="AN31" s="40">
        <f t="shared" ref="AN31:AN39" si="14">SUM(AC31,AF31,AI31)</f>
        <v>9</v>
      </c>
      <c r="AO31" s="384" t="str">
        <f t="shared" ref="AO31:AO39" si="15">IF(AN31&lt;5,"низкий",IF(AN31&lt;8,"средний",IF(AN31&gt;7,"высокий")))</f>
        <v>высокий</v>
      </c>
    </row>
    <row r="32" spans="1:41" s="19" customFormat="1" ht="22.7" customHeight="1">
      <c r="A32" s="191">
        <v>17</v>
      </c>
      <c r="B32" s="376" t="str">
        <f>реч.разв.!B33</f>
        <v>Р. Матвей</v>
      </c>
      <c r="C32" s="498">
        <v>2</v>
      </c>
      <c r="D32" s="535">
        <v>2</v>
      </c>
      <c r="E32" s="536">
        <v>3</v>
      </c>
      <c r="F32" s="498">
        <v>2</v>
      </c>
      <c r="G32" s="535">
        <v>2</v>
      </c>
      <c r="H32" s="536">
        <v>3</v>
      </c>
      <c r="I32" s="498">
        <v>3</v>
      </c>
      <c r="J32" s="535">
        <v>3</v>
      </c>
      <c r="K32" s="536">
        <v>3</v>
      </c>
      <c r="L32" s="498">
        <v>3</v>
      </c>
      <c r="M32" s="535">
        <v>3</v>
      </c>
      <c r="N32" s="536">
        <v>3</v>
      </c>
      <c r="O32" s="498">
        <v>3</v>
      </c>
      <c r="P32" s="535">
        <v>3</v>
      </c>
      <c r="Q32" s="536">
        <v>3</v>
      </c>
      <c r="R32" s="498">
        <v>2</v>
      </c>
      <c r="S32" s="535">
        <v>3</v>
      </c>
      <c r="T32" s="536">
        <v>3</v>
      </c>
      <c r="U32" s="494">
        <f t="shared" si="0"/>
        <v>15</v>
      </c>
      <c r="V32" s="380" t="str">
        <f t="shared" si="1"/>
        <v>высокий</v>
      </c>
      <c r="W32" s="30">
        <f t="shared" si="6"/>
        <v>16</v>
      </c>
      <c r="X32" s="369" t="str">
        <f t="shared" si="7"/>
        <v>высокий</v>
      </c>
      <c r="Y32" s="494">
        <f t="shared" si="2"/>
        <v>18</v>
      </c>
      <c r="Z32" s="497" t="str">
        <f t="shared" si="3"/>
        <v>высокий</v>
      </c>
      <c r="AA32" s="498">
        <v>3</v>
      </c>
      <c r="AB32" s="535">
        <v>3</v>
      </c>
      <c r="AC32" s="536">
        <v>3</v>
      </c>
      <c r="AD32" s="498">
        <v>3</v>
      </c>
      <c r="AE32" s="535">
        <v>3</v>
      </c>
      <c r="AF32" s="536">
        <v>3</v>
      </c>
      <c r="AG32" s="498">
        <v>3</v>
      </c>
      <c r="AH32" s="535">
        <v>3</v>
      </c>
      <c r="AI32" s="536">
        <v>3</v>
      </c>
      <c r="AJ32" s="29">
        <f t="shared" si="12"/>
        <v>9</v>
      </c>
      <c r="AK32" s="368" t="str">
        <f t="shared" si="13"/>
        <v>высокий</v>
      </c>
      <c r="AL32" s="556">
        <f t="shared" si="4"/>
        <v>9</v>
      </c>
      <c r="AM32" s="557" t="str">
        <f t="shared" si="5"/>
        <v>высокий</v>
      </c>
      <c r="AN32" s="40">
        <f t="shared" si="14"/>
        <v>9</v>
      </c>
      <c r="AO32" s="384" t="str">
        <f t="shared" si="15"/>
        <v>высокий</v>
      </c>
    </row>
    <row r="33" spans="1:44" s="19" customFormat="1" ht="22.7" customHeight="1">
      <c r="A33" s="191">
        <v>18</v>
      </c>
      <c r="B33" s="376" t="str">
        <f>реч.разв.!B34</f>
        <v xml:space="preserve">Р. Артем </v>
      </c>
      <c r="C33" s="498">
        <v>2</v>
      </c>
      <c r="D33" s="535">
        <v>2</v>
      </c>
      <c r="E33" s="536">
        <v>3</v>
      </c>
      <c r="F33" s="498">
        <v>2</v>
      </c>
      <c r="G33" s="535">
        <v>2</v>
      </c>
      <c r="H33" s="536">
        <v>3</v>
      </c>
      <c r="I33" s="498">
        <v>2</v>
      </c>
      <c r="J33" s="535">
        <v>2</v>
      </c>
      <c r="K33" s="536">
        <v>3</v>
      </c>
      <c r="L33" s="498">
        <v>2</v>
      </c>
      <c r="M33" s="535">
        <v>2</v>
      </c>
      <c r="N33" s="536">
        <v>3</v>
      </c>
      <c r="O33" s="498">
        <v>2</v>
      </c>
      <c r="P33" s="535">
        <v>2</v>
      </c>
      <c r="Q33" s="536">
        <v>3</v>
      </c>
      <c r="R33" s="498">
        <v>2</v>
      </c>
      <c r="S33" s="535">
        <v>3</v>
      </c>
      <c r="T33" s="536">
        <v>3</v>
      </c>
      <c r="U33" s="494">
        <f t="shared" si="0"/>
        <v>12</v>
      </c>
      <c r="V33" s="380" t="str">
        <f t="shared" si="1"/>
        <v>средний</v>
      </c>
      <c r="W33" s="30">
        <f t="shared" si="6"/>
        <v>13</v>
      </c>
      <c r="X33" s="369" t="str">
        <f t="shared" si="7"/>
        <v>средний</v>
      </c>
      <c r="Y33" s="494">
        <f t="shared" si="2"/>
        <v>18</v>
      </c>
      <c r="Z33" s="497" t="str">
        <f t="shared" si="3"/>
        <v>высокий</v>
      </c>
      <c r="AA33" s="498">
        <v>3</v>
      </c>
      <c r="AB33" s="535">
        <v>3</v>
      </c>
      <c r="AC33" s="536">
        <v>3</v>
      </c>
      <c r="AD33" s="498">
        <v>2</v>
      </c>
      <c r="AE33" s="535">
        <v>2</v>
      </c>
      <c r="AF33" s="536">
        <v>3</v>
      </c>
      <c r="AG33" s="498">
        <v>2</v>
      </c>
      <c r="AH33" s="535">
        <v>2</v>
      </c>
      <c r="AI33" s="536">
        <v>3</v>
      </c>
      <c r="AJ33" s="29">
        <f t="shared" si="12"/>
        <v>7</v>
      </c>
      <c r="AK33" s="368" t="str">
        <f t="shared" si="13"/>
        <v>средний</v>
      </c>
      <c r="AL33" s="556">
        <f t="shared" si="4"/>
        <v>7</v>
      </c>
      <c r="AM33" s="557" t="str">
        <f t="shared" si="5"/>
        <v>средний</v>
      </c>
      <c r="AN33" s="40">
        <f t="shared" si="14"/>
        <v>9</v>
      </c>
      <c r="AO33" s="384" t="str">
        <f t="shared" si="15"/>
        <v>высокий</v>
      </c>
    </row>
    <row r="34" spans="1:44" s="19" customFormat="1" ht="22.7" customHeight="1">
      <c r="A34" s="191">
        <v>19</v>
      </c>
      <c r="B34" s="376" t="str">
        <f>реч.разв.!B35</f>
        <v xml:space="preserve">С. Ханифа </v>
      </c>
      <c r="C34" s="498">
        <v>2</v>
      </c>
      <c r="D34" s="535">
        <v>2</v>
      </c>
      <c r="E34" s="536">
        <v>3</v>
      </c>
      <c r="F34" s="498">
        <v>2</v>
      </c>
      <c r="G34" s="535">
        <v>2</v>
      </c>
      <c r="H34" s="536">
        <v>3</v>
      </c>
      <c r="I34" s="498">
        <v>2</v>
      </c>
      <c r="J34" s="535">
        <v>2</v>
      </c>
      <c r="K34" s="536">
        <v>3</v>
      </c>
      <c r="L34" s="498">
        <v>2</v>
      </c>
      <c r="M34" s="535">
        <v>2</v>
      </c>
      <c r="N34" s="536">
        <v>3</v>
      </c>
      <c r="O34" s="498">
        <v>2</v>
      </c>
      <c r="P34" s="535">
        <v>2</v>
      </c>
      <c r="Q34" s="536">
        <v>3</v>
      </c>
      <c r="R34" s="498">
        <v>2</v>
      </c>
      <c r="S34" s="535">
        <v>3</v>
      </c>
      <c r="T34" s="536">
        <v>3</v>
      </c>
      <c r="U34" s="494">
        <f t="shared" si="0"/>
        <v>12</v>
      </c>
      <c r="V34" s="380" t="str">
        <f t="shared" si="1"/>
        <v>средний</v>
      </c>
      <c r="W34" s="30">
        <f t="shared" si="6"/>
        <v>13</v>
      </c>
      <c r="X34" s="369" t="str">
        <f t="shared" si="7"/>
        <v>средний</v>
      </c>
      <c r="Y34" s="494">
        <f t="shared" si="2"/>
        <v>18</v>
      </c>
      <c r="Z34" s="497" t="str">
        <f t="shared" si="3"/>
        <v>высокий</v>
      </c>
      <c r="AA34" s="498">
        <v>2</v>
      </c>
      <c r="AB34" s="535">
        <v>2</v>
      </c>
      <c r="AC34" s="536">
        <v>3</v>
      </c>
      <c r="AD34" s="498">
        <v>2</v>
      </c>
      <c r="AE34" s="535">
        <v>2</v>
      </c>
      <c r="AF34" s="536">
        <v>3</v>
      </c>
      <c r="AG34" s="498">
        <v>2</v>
      </c>
      <c r="AH34" s="535">
        <v>2</v>
      </c>
      <c r="AI34" s="536">
        <v>3</v>
      </c>
      <c r="AJ34" s="29">
        <f t="shared" si="12"/>
        <v>6</v>
      </c>
      <c r="AK34" s="368" t="str">
        <f t="shared" si="13"/>
        <v>средний</v>
      </c>
      <c r="AL34" s="556">
        <f t="shared" si="4"/>
        <v>6</v>
      </c>
      <c r="AM34" s="557" t="str">
        <f t="shared" si="5"/>
        <v>средний</v>
      </c>
      <c r="AN34" s="40">
        <f t="shared" si="14"/>
        <v>9</v>
      </c>
      <c r="AO34" s="384" t="str">
        <f t="shared" si="15"/>
        <v>высокий</v>
      </c>
    </row>
    <row r="35" spans="1:44" s="19" customFormat="1" ht="22.7" customHeight="1">
      <c r="A35" s="191">
        <v>20</v>
      </c>
      <c r="B35" s="376" t="str">
        <f>реч.разв.!B36</f>
        <v xml:space="preserve">С. Артур </v>
      </c>
      <c r="C35" s="498">
        <v>2</v>
      </c>
      <c r="D35" s="535">
        <v>2</v>
      </c>
      <c r="E35" s="536">
        <v>3</v>
      </c>
      <c r="F35" s="498">
        <v>2</v>
      </c>
      <c r="G35" s="535">
        <v>2</v>
      </c>
      <c r="H35" s="536">
        <v>3</v>
      </c>
      <c r="I35" s="498">
        <v>3</v>
      </c>
      <c r="J35" s="535">
        <v>3</v>
      </c>
      <c r="K35" s="536">
        <v>3</v>
      </c>
      <c r="L35" s="498">
        <v>2</v>
      </c>
      <c r="M35" s="535">
        <v>2</v>
      </c>
      <c r="N35" s="536">
        <v>3</v>
      </c>
      <c r="O35" s="498">
        <v>2</v>
      </c>
      <c r="P35" s="535">
        <v>3</v>
      </c>
      <c r="Q35" s="536">
        <v>3</v>
      </c>
      <c r="R35" s="498">
        <v>2</v>
      </c>
      <c r="S35" s="535">
        <v>3</v>
      </c>
      <c r="T35" s="536">
        <v>3</v>
      </c>
      <c r="U35" s="494">
        <f t="shared" si="0"/>
        <v>13</v>
      </c>
      <c r="V35" s="380" t="str">
        <f t="shared" si="1"/>
        <v>средний</v>
      </c>
      <c r="W35" s="30">
        <f t="shared" si="6"/>
        <v>15</v>
      </c>
      <c r="X35" s="369" t="str">
        <f t="shared" si="7"/>
        <v>высокий</v>
      </c>
      <c r="Y35" s="494">
        <f t="shared" si="2"/>
        <v>18</v>
      </c>
      <c r="Z35" s="497" t="str">
        <f t="shared" si="3"/>
        <v>высокий</v>
      </c>
      <c r="AA35" s="498">
        <v>3</v>
      </c>
      <c r="AB35" s="535">
        <v>3</v>
      </c>
      <c r="AC35" s="536">
        <v>3</v>
      </c>
      <c r="AD35" s="498">
        <v>2</v>
      </c>
      <c r="AE35" s="535">
        <v>3</v>
      </c>
      <c r="AF35" s="536">
        <v>3</v>
      </c>
      <c r="AG35" s="498">
        <v>3</v>
      </c>
      <c r="AH35" s="535">
        <v>3</v>
      </c>
      <c r="AI35" s="536">
        <v>3</v>
      </c>
      <c r="AJ35" s="29">
        <f t="shared" si="12"/>
        <v>8</v>
      </c>
      <c r="AK35" s="368" t="str">
        <f t="shared" si="13"/>
        <v>высокий</v>
      </c>
      <c r="AL35" s="556">
        <f t="shared" si="4"/>
        <v>9</v>
      </c>
      <c r="AM35" s="557" t="str">
        <f t="shared" si="5"/>
        <v>высокий</v>
      </c>
      <c r="AN35" s="40">
        <f t="shared" si="14"/>
        <v>9</v>
      </c>
      <c r="AO35" s="384" t="str">
        <f t="shared" si="15"/>
        <v>высокий</v>
      </c>
    </row>
    <row r="36" spans="1:44" s="19" customFormat="1" ht="22.7" customHeight="1">
      <c r="A36" s="191">
        <v>21</v>
      </c>
      <c r="B36" s="376" t="str">
        <f>реч.разв.!B37</f>
        <v>С. Анатолий</v>
      </c>
      <c r="C36" s="498">
        <v>1</v>
      </c>
      <c r="D36" s="537">
        <v>1</v>
      </c>
      <c r="E36" s="538">
        <v>1</v>
      </c>
      <c r="F36" s="498">
        <v>1</v>
      </c>
      <c r="G36" s="537">
        <v>1</v>
      </c>
      <c r="H36" s="538">
        <v>1</v>
      </c>
      <c r="I36" s="498">
        <v>1</v>
      </c>
      <c r="J36" s="537">
        <v>1</v>
      </c>
      <c r="K36" s="538">
        <v>1</v>
      </c>
      <c r="L36" s="498">
        <v>1</v>
      </c>
      <c r="M36" s="537">
        <v>1</v>
      </c>
      <c r="N36" s="538">
        <v>2</v>
      </c>
      <c r="O36" s="498">
        <v>1</v>
      </c>
      <c r="P36" s="537">
        <v>1</v>
      </c>
      <c r="Q36" s="538">
        <v>2</v>
      </c>
      <c r="R36" s="498">
        <v>1</v>
      </c>
      <c r="S36" s="537">
        <v>1</v>
      </c>
      <c r="T36" s="538">
        <v>2</v>
      </c>
      <c r="U36" s="494">
        <f t="shared" si="0"/>
        <v>6</v>
      </c>
      <c r="V36" s="380" t="str">
        <f t="shared" si="1"/>
        <v>низкий</v>
      </c>
      <c r="W36" s="30">
        <f t="shared" si="6"/>
        <v>6</v>
      </c>
      <c r="X36" s="369" t="str">
        <f t="shared" si="7"/>
        <v>низкий</v>
      </c>
      <c r="Y36" s="494">
        <f t="shared" si="2"/>
        <v>9</v>
      </c>
      <c r="Z36" s="497" t="str">
        <f t="shared" si="3"/>
        <v>средний</v>
      </c>
      <c r="AA36" s="498">
        <v>1</v>
      </c>
      <c r="AB36" s="537">
        <v>1</v>
      </c>
      <c r="AC36" s="538">
        <v>2</v>
      </c>
      <c r="AD36" s="498">
        <v>1</v>
      </c>
      <c r="AE36" s="537">
        <v>1</v>
      </c>
      <c r="AF36" s="538">
        <v>2</v>
      </c>
      <c r="AG36" s="498">
        <v>1</v>
      </c>
      <c r="AH36" s="537">
        <v>1</v>
      </c>
      <c r="AI36" s="538">
        <v>1</v>
      </c>
      <c r="AJ36" s="29">
        <f t="shared" si="12"/>
        <v>3</v>
      </c>
      <c r="AK36" s="368" t="str">
        <f t="shared" si="13"/>
        <v>низкий</v>
      </c>
      <c r="AL36" s="556">
        <f t="shared" si="4"/>
        <v>3</v>
      </c>
      <c r="AM36" s="557" t="str">
        <f t="shared" si="5"/>
        <v>низкий</v>
      </c>
      <c r="AN36" s="40">
        <f t="shared" si="14"/>
        <v>5</v>
      </c>
      <c r="AO36" s="384" t="str">
        <f t="shared" si="15"/>
        <v>средний</v>
      </c>
    </row>
    <row r="37" spans="1:44" s="19" customFormat="1" ht="22.7" customHeight="1">
      <c r="A37" s="191">
        <v>22</v>
      </c>
      <c r="B37" s="376" t="str">
        <f>реч.разв.!B38</f>
        <v xml:space="preserve">С. Юлия </v>
      </c>
      <c r="C37" s="498">
        <v>2</v>
      </c>
      <c r="D37" s="535">
        <v>2</v>
      </c>
      <c r="E37" s="536">
        <v>3</v>
      </c>
      <c r="F37" s="498">
        <v>2</v>
      </c>
      <c r="G37" s="535">
        <v>2</v>
      </c>
      <c r="H37" s="536">
        <v>3</v>
      </c>
      <c r="I37" s="498">
        <v>2</v>
      </c>
      <c r="J37" s="535">
        <v>2</v>
      </c>
      <c r="K37" s="536">
        <v>3</v>
      </c>
      <c r="L37" s="498">
        <v>2</v>
      </c>
      <c r="M37" s="535">
        <v>2</v>
      </c>
      <c r="N37" s="536">
        <v>3</v>
      </c>
      <c r="O37" s="498">
        <v>2</v>
      </c>
      <c r="P37" s="535">
        <v>3</v>
      </c>
      <c r="Q37" s="536">
        <v>3</v>
      </c>
      <c r="R37" s="498">
        <v>2</v>
      </c>
      <c r="S37" s="535">
        <v>2</v>
      </c>
      <c r="T37" s="536">
        <v>3</v>
      </c>
      <c r="U37" s="494">
        <f t="shared" si="0"/>
        <v>12</v>
      </c>
      <c r="V37" s="380" t="str">
        <f t="shared" si="1"/>
        <v>средний</v>
      </c>
      <c r="W37" s="30">
        <f t="shared" si="6"/>
        <v>13</v>
      </c>
      <c r="X37" s="369" t="str">
        <f t="shared" si="7"/>
        <v>средний</v>
      </c>
      <c r="Y37" s="494">
        <f t="shared" si="2"/>
        <v>18</v>
      </c>
      <c r="Z37" s="497" t="str">
        <f t="shared" si="3"/>
        <v>высокий</v>
      </c>
      <c r="AA37" s="498">
        <v>2</v>
      </c>
      <c r="AB37" s="535">
        <v>2</v>
      </c>
      <c r="AC37" s="536">
        <v>3</v>
      </c>
      <c r="AD37" s="498">
        <v>2</v>
      </c>
      <c r="AE37" s="535">
        <v>2</v>
      </c>
      <c r="AF37" s="536">
        <v>3</v>
      </c>
      <c r="AG37" s="498">
        <v>2</v>
      </c>
      <c r="AH37" s="535">
        <v>2</v>
      </c>
      <c r="AI37" s="536">
        <v>3</v>
      </c>
      <c r="AJ37" s="29">
        <f t="shared" si="12"/>
        <v>6</v>
      </c>
      <c r="AK37" s="368" t="str">
        <f t="shared" si="13"/>
        <v>средний</v>
      </c>
      <c r="AL37" s="556">
        <f t="shared" si="4"/>
        <v>6</v>
      </c>
      <c r="AM37" s="557" t="str">
        <f t="shared" si="5"/>
        <v>средний</v>
      </c>
      <c r="AN37" s="40">
        <f t="shared" si="14"/>
        <v>9</v>
      </c>
      <c r="AO37" s="384" t="str">
        <f t="shared" si="15"/>
        <v>высокий</v>
      </c>
    </row>
    <row r="38" spans="1:44" s="19" customFormat="1" ht="22.7" customHeight="1">
      <c r="A38" s="191">
        <v>23</v>
      </c>
      <c r="B38" s="376" t="str">
        <f>реч.разв.!B39</f>
        <v xml:space="preserve">У. Давид </v>
      </c>
      <c r="C38" s="498">
        <v>2</v>
      </c>
      <c r="D38" s="539">
        <v>2</v>
      </c>
      <c r="E38" s="534">
        <v>3</v>
      </c>
      <c r="F38" s="498">
        <v>2</v>
      </c>
      <c r="G38" s="539">
        <v>2</v>
      </c>
      <c r="H38" s="534">
        <v>3</v>
      </c>
      <c r="I38" s="498">
        <v>3</v>
      </c>
      <c r="J38" s="539">
        <v>3</v>
      </c>
      <c r="K38" s="534">
        <v>3</v>
      </c>
      <c r="L38" s="498">
        <v>3</v>
      </c>
      <c r="M38" s="539">
        <v>3</v>
      </c>
      <c r="N38" s="534">
        <v>3</v>
      </c>
      <c r="O38" s="498">
        <v>2</v>
      </c>
      <c r="P38" s="539">
        <v>2</v>
      </c>
      <c r="Q38" s="534">
        <v>3</v>
      </c>
      <c r="R38" s="498">
        <v>2</v>
      </c>
      <c r="S38" s="539">
        <v>2</v>
      </c>
      <c r="T38" s="534">
        <v>3</v>
      </c>
      <c r="U38" s="494">
        <f t="shared" si="0"/>
        <v>14</v>
      </c>
      <c r="V38" s="380" t="str">
        <f t="shared" si="1"/>
        <v>средний</v>
      </c>
      <c r="W38" s="30">
        <f t="shared" si="6"/>
        <v>14</v>
      </c>
      <c r="X38" s="369" t="str">
        <f t="shared" si="7"/>
        <v>средний</v>
      </c>
      <c r="Y38" s="494">
        <f t="shared" si="2"/>
        <v>18</v>
      </c>
      <c r="Z38" s="497" t="str">
        <f t="shared" si="3"/>
        <v>высокий</v>
      </c>
      <c r="AA38" s="498">
        <v>3</v>
      </c>
      <c r="AB38" s="539">
        <v>3</v>
      </c>
      <c r="AC38" s="534">
        <v>3</v>
      </c>
      <c r="AD38" s="498">
        <v>2</v>
      </c>
      <c r="AE38" s="539">
        <v>2</v>
      </c>
      <c r="AF38" s="534">
        <v>3</v>
      </c>
      <c r="AG38" s="498">
        <v>3</v>
      </c>
      <c r="AH38" s="539">
        <v>3</v>
      </c>
      <c r="AI38" s="534">
        <v>3</v>
      </c>
      <c r="AJ38" s="29">
        <f t="shared" si="12"/>
        <v>8</v>
      </c>
      <c r="AK38" s="368" t="str">
        <f t="shared" si="13"/>
        <v>высокий</v>
      </c>
      <c r="AL38" s="556">
        <f t="shared" si="4"/>
        <v>8</v>
      </c>
      <c r="AM38" s="557" t="str">
        <f t="shared" si="5"/>
        <v>высокий</v>
      </c>
      <c r="AN38" s="40">
        <f t="shared" si="14"/>
        <v>9</v>
      </c>
      <c r="AO38" s="384" t="str">
        <f t="shared" si="15"/>
        <v>высокий</v>
      </c>
    </row>
    <row r="39" spans="1:44" s="19" customFormat="1" ht="22.7" customHeight="1">
      <c r="A39" s="191">
        <v>24</v>
      </c>
      <c r="B39" s="376" t="str">
        <f>реч.разв.!B40</f>
        <v xml:space="preserve">Ф. Данил </v>
      </c>
      <c r="C39" s="498">
        <v>2</v>
      </c>
      <c r="D39" s="539">
        <v>2</v>
      </c>
      <c r="E39" s="534">
        <v>3</v>
      </c>
      <c r="F39" s="498">
        <v>2</v>
      </c>
      <c r="G39" s="539">
        <v>2</v>
      </c>
      <c r="H39" s="534">
        <v>3</v>
      </c>
      <c r="I39" s="498">
        <v>3</v>
      </c>
      <c r="J39" s="539">
        <v>3</v>
      </c>
      <c r="K39" s="534">
        <v>3</v>
      </c>
      <c r="L39" s="498">
        <v>3</v>
      </c>
      <c r="M39" s="539">
        <v>3</v>
      </c>
      <c r="N39" s="534">
        <v>3</v>
      </c>
      <c r="O39" s="498">
        <v>2</v>
      </c>
      <c r="P39" s="539">
        <v>2</v>
      </c>
      <c r="Q39" s="534">
        <v>3</v>
      </c>
      <c r="R39" s="498">
        <v>2</v>
      </c>
      <c r="S39" s="539">
        <v>2</v>
      </c>
      <c r="T39" s="534">
        <v>3</v>
      </c>
      <c r="U39" s="494">
        <f t="shared" si="0"/>
        <v>14</v>
      </c>
      <c r="V39" s="380" t="str">
        <f t="shared" si="1"/>
        <v>средний</v>
      </c>
      <c r="W39" s="30">
        <f t="shared" si="6"/>
        <v>14</v>
      </c>
      <c r="X39" s="369" t="str">
        <f t="shared" si="7"/>
        <v>средний</v>
      </c>
      <c r="Y39" s="494">
        <f t="shared" si="2"/>
        <v>18</v>
      </c>
      <c r="Z39" s="497" t="str">
        <f t="shared" si="3"/>
        <v>высокий</v>
      </c>
      <c r="AA39" s="498">
        <v>3</v>
      </c>
      <c r="AB39" s="539">
        <v>3</v>
      </c>
      <c r="AC39" s="534">
        <v>3</v>
      </c>
      <c r="AD39" s="498">
        <v>2</v>
      </c>
      <c r="AE39" s="539">
        <v>2</v>
      </c>
      <c r="AF39" s="534">
        <v>3</v>
      </c>
      <c r="AG39" s="498">
        <v>3</v>
      </c>
      <c r="AH39" s="539">
        <v>3</v>
      </c>
      <c r="AI39" s="534">
        <v>3</v>
      </c>
      <c r="AJ39" s="29">
        <f t="shared" si="12"/>
        <v>8</v>
      </c>
      <c r="AK39" s="368" t="str">
        <f t="shared" si="13"/>
        <v>высокий</v>
      </c>
      <c r="AL39" s="556">
        <f t="shared" si="4"/>
        <v>8</v>
      </c>
      <c r="AM39" s="557" t="str">
        <f t="shared" si="5"/>
        <v>высокий</v>
      </c>
      <c r="AN39" s="40">
        <f t="shared" si="14"/>
        <v>9</v>
      </c>
      <c r="AO39" s="384" t="str">
        <f t="shared" si="15"/>
        <v>высокий</v>
      </c>
    </row>
    <row r="40" spans="1:44" s="19" customFormat="1" ht="22.7" customHeight="1">
      <c r="A40" s="191">
        <v>25</v>
      </c>
      <c r="B40" s="376" t="str">
        <f>реч.разв.!B41</f>
        <v xml:space="preserve">Ф. Кира </v>
      </c>
      <c r="C40" s="540">
        <v>2</v>
      </c>
      <c r="D40" s="541">
        <v>2</v>
      </c>
      <c r="E40" s="542">
        <v>3</v>
      </c>
      <c r="F40" s="540">
        <v>2</v>
      </c>
      <c r="G40" s="541">
        <v>2</v>
      </c>
      <c r="H40" s="542">
        <v>3</v>
      </c>
      <c r="I40" s="540">
        <v>2</v>
      </c>
      <c r="J40" s="541">
        <v>2</v>
      </c>
      <c r="K40" s="542">
        <v>3</v>
      </c>
      <c r="L40" s="540">
        <v>2</v>
      </c>
      <c r="M40" s="541">
        <v>2</v>
      </c>
      <c r="N40" s="542">
        <v>3</v>
      </c>
      <c r="O40" s="540">
        <v>2</v>
      </c>
      <c r="P40" s="541">
        <v>2</v>
      </c>
      <c r="Q40" s="542">
        <v>3</v>
      </c>
      <c r="R40" s="540">
        <v>2</v>
      </c>
      <c r="S40" s="541">
        <v>2</v>
      </c>
      <c r="T40" s="542">
        <v>3</v>
      </c>
      <c r="U40" s="494">
        <f t="shared" si="0"/>
        <v>12</v>
      </c>
      <c r="V40" s="380" t="str">
        <f t="shared" si="1"/>
        <v>средний</v>
      </c>
      <c r="W40" s="30">
        <f t="shared" si="6"/>
        <v>12</v>
      </c>
      <c r="X40" s="369" t="str">
        <f t="shared" si="7"/>
        <v>средний</v>
      </c>
      <c r="Y40" s="494">
        <f t="shared" si="2"/>
        <v>18</v>
      </c>
      <c r="Z40" s="497" t="str">
        <f t="shared" si="3"/>
        <v>высокий</v>
      </c>
      <c r="AA40" s="540">
        <v>2</v>
      </c>
      <c r="AB40" s="541">
        <v>3</v>
      </c>
      <c r="AC40" s="542">
        <v>3</v>
      </c>
      <c r="AD40" s="540">
        <v>2</v>
      </c>
      <c r="AE40" s="541">
        <v>2</v>
      </c>
      <c r="AF40" s="542">
        <v>3</v>
      </c>
      <c r="AG40" s="540">
        <v>2</v>
      </c>
      <c r="AH40" s="541">
        <v>2</v>
      </c>
      <c r="AI40" s="542">
        <v>3</v>
      </c>
      <c r="AJ40" s="29">
        <f t="shared" ref="AJ40:AJ42" si="16">SUM(AA40,AD40,AG40)</f>
        <v>6</v>
      </c>
      <c r="AK40" s="368" t="str">
        <f t="shared" ref="AK40:AK42" si="17">IF(AJ40&lt;5,"низкий",IF(AJ40&lt;8,"средний",IF(AJ40&gt;7,"высокий")))</f>
        <v>средний</v>
      </c>
      <c r="AL40" s="556">
        <f t="shared" si="4"/>
        <v>7</v>
      </c>
      <c r="AM40" s="557" t="str">
        <f t="shared" si="5"/>
        <v>средний</v>
      </c>
      <c r="AN40" s="40">
        <f t="shared" ref="AN40" si="18">SUM(AC40,AF40,AI40)</f>
        <v>9</v>
      </c>
      <c r="AO40" s="384" t="str">
        <f t="shared" ref="AO40" si="19">IF(AN40&lt;5,"низкий",IF(AN40&lt;8,"средний",IF(AN40&gt;7,"высокий")))</f>
        <v>высокий</v>
      </c>
    </row>
    <row r="41" spans="1:44" s="19" customFormat="1" ht="22.7" customHeight="1">
      <c r="A41" s="191">
        <v>26</v>
      </c>
      <c r="B41" s="376" t="str">
        <f>реч.разв.!B42</f>
        <v xml:space="preserve">Х. София </v>
      </c>
      <c r="C41" s="540">
        <v>1</v>
      </c>
      <c r="D41" s="543">
        <v>1</v>
      </c>
      <c r="E41" s="544">
        <v>1</v>
      </c>
      <c r="F41" s="540">
        <v>1</v>
      </c>
      <c r="G41" s="543">
        <v>1</v>
      </c>
      <c r="H41" s="544">
        <v>1</v>
      </c>
      <c r="I41" s="540">
        <v>2</v>
      </c>
      <c r="J41" s="543">
        <v>2</v>
      </c>
      <c r="K41" s="544">
        <v>3</v>
      </c>
      <c r="L41" s="540">
        <v>1</v>
      </c>
      <c r="M41" s="543">
        <v>1</v>
      </c>
      <c r="N41" s="544">
        <v>2</v>
      </c>
      <c r="O41" s="540">
        <v>2</v>
      </c>
      <c r="P41" s="543">
        <v>2</v>
      </c>
      <c r="Q41" s="544">
        <v>3</v>
      </c>
      <c r="R41" s="540">
        <v>1</v>
      </c>
      <c r="S41" s="543">
        <v>1</v>
      </c>
      <c r="T41" s="544">
        <v>2</v>
      </c>
      <c r="U41" s="494">
        <f t="shared" si="0"/>
        <v>8</v>
      </c>
      <c r="V41" s="380" t="str">
        <f t="shared" si="1"/>
        <v>низкий</v>
      </c>
      <c r="W41" s="30">
        <f t="shared" si="6"/>
        <v>8</v>
      </c>
      <c r="X41" s="369" t="str">
        <f t="shared" si="7"/>
        <v>низкий</v>
      </c>
      <c r="Y41" s="494">
        <f t="shared" si="2"/>
        <v>12</v>
      </c>
      <c r="Z41" s="497" t="str">
        <f t="shared" si="3"/>
        <v>средний</v>
      </c>
      <c r="AA41" s="540">
        <v>2</v>
      </c>
      <c r="AB41" s="543">
        <v>3</v>
      </c>
      <c r="AC41" s="544">
        <v>3</v>
      </c>
      <c r="AD41" s="540">
        <v>1</v>
      </c>
      <c r="AE41" s="543">
        <v>1</v>
      </c>
      <c r="AF41" s="544">
        <v>2</v>
      </c>
      <c r="AG41" s="540">
        <v>2</v>
      </c>
      <c r="AH41" s="543">
        <v>2</v>
      </c>
      <c r="AI41" s="544">
        <v>3</v>
      </c>
      <c r="AJ41" s="494">
        <f t="shared" si="16"/>
        <v>5</v>
      </c>
      <c r="AK41" s="368" t="str">
        <f t="shared" si="17"/>
        <v>средний</v>
      </c>
      <c r="AL41" s="556">
        <f t="shared" si="4"/>
        <v>6</v>
      </c>
      <c r="AM41" s="557" t="str">
        <f t="shared" si="5"/>
        <v>средний</v>
      </c>
      <c r="AN41" s="40">
        <f t="shared" ref="AN41:AN42" si="20">SUM(AC41,AF41,AI41)</f>
        <v>8</v>
      </c>
      <c r="AO41" s="384" t="str">
        <f t="shared" ref="AO41:AO42" si="21">IF(AN41&lt;5,"низкий",IF(AN41&lt;8,"средний",IF(AN41&gt;7,"высокий")))</f>
        <v>высокий</v>
      </c>
    </row>
    <row r="42" spans="1:44" s="19" customFormat="1" ht="22.7" customHeight="1">
      <c r="A42" s="191">
        <v>27</v>
      </c>
      <c r="B42" s="376" t="str">
        <f>реч.разв.!B43</f>
        <v xml:space="preserve">Ю. Илья </v>
      </c>
      <c r="C42" s="540">
        <v>2</v>
      </c>
      <c r="D42" s="543">
        <v>2</v>
      </c>
      <c r="E42" s="544">
        <v>3</v>
      </c>
      <c r="F42" s="540">
        <v>2</v>
      </c>
      <c r="G42" s="543">
        <v>2</v>
      </c>
      <c r="H42" s="544">
        <v>3</v>
      </c>
      <c r="I42" s="540">
        <v>2</v>
      </c>
      <c r="J42" s="543">
        <v>2</v>
      </c>
      <c r="K42" s="544">
        <v>3</v>
      </c>
      <c r="L42" s="540">
        <v>2</v>
      </c>
      <c r="M42" s="543">
        <v>2</v>
      </c>
      <c r="N42" s="544">
        <v>3</v>
      </c>
      <c r="O42" s="540">
        <v>2</v>
      </c>
      <c r="P42" s="543">
        <v>2</v>
      </c>
      <c r="Q42" s="544">
        <v>3</v>
      </c>
      <c r="R42" s="540">
        <v>2</v>
      </c>
      <c r="S42" s="543">
        <v>2</v>
      </c>
      <c r="T42" s="544">
        <v>3</v>
      </c>
      <c r="U42" s="494">
        <f t="shared" si="0"/>
        <v>12</v>
      </c>
      <c r="V42" s="380" t="str">
        <f t="shared" si="1"/>
        <v>средний</v>
      </c>
      <c r="W42" s="30">
        <f t="shared" si="6"/>
        <v>12</v>
      </c>
      <c r="X42" s="369" t="str">
        <f t="shared" si="7"/>
        <v>средний</v>
      </c>
      <c r="Y42" s="494">
        <f t="shared" si="2"/>
        <v>18</v>
      </c>
      <c r="Z42" s="497" t="str">
        <f t="shared" si="3"/>
        <v>высокий</v>
      </c>
      <c r="AA42" s="540">
        <v>2</v>
      </c>
      <c r="AB42" s="543">
        <v>2</v>
      </c>
      <c r="AC42" s="544">
        <v>3</v>
      </c>
      <c r="AD42" s="540">
        <v>1</v>
      </c>
      <c r="AE42" s="543">
        <v>1</v>
      </c>
      <c r="AF42" s="544">
        <v>2</v>
      </c>
      <c r="AG42" s="540">
        <v>2</v>
      </c>
      <c r="AH42" s="543">
        <v>2</v>
      </c>
      <c r="AI42" s="544">
        <v>3</v>
      </c>
      <c r="AJ42" s="29">
        <f t="shared" si="16"/>
        <v>5</v>
      </c>
      <c r="AK42" s="368" t="str">
        <f t="shared" si="17"/>
        <v>средний</v>
      </c>
      <c r="AL42" s="556">
        <f t="shared" si="4"/>
        <v>5</v>
      </c>
      <c r="AM42" s="557" t="str">
        <f t="shared" si="5"/>
        <v>средний</v>
      </c>
      <c r="AN42" s="40">
        <f t="shared" si="20"/>
        <v>8</v>
      </c>
      <c r="AO42" s="384" t="str">
        <f t="shared" si="21"/>
        <v>высокий</v>
      </c>
    </row>
    <row r="43" spans="1:44" s="19" customFormat="1" ht="22.7" customHeight="1">
      <c r="A43" s="191">
        <v>28</v>
      </c>
      <c r="B43" s="376">
        <f>реч.разв.!B44</f>
        <v>0</v>
      </c>
      <c r="C43" s="499"/>
      <c r="D43" s="545"/>
      <c r="E43" s="546"/>
      <c r="F43" s="499"/>
      <c r="G43" s="545"/>
      <c r="H43" s="546"/>
      <c r="I43" s="499"/>
      <c r="J43" s="545"/>
      <c r="K43" s="546"/>
      <c r="L43" s="499"/>
      <c r="M43" s="545"/>
      <c r="N43" s="546"/>
      <c r="O43" s="499"/>
      <c r="P43" s="545"/>
      <c r="Q43" s="546"/>
      <c r="R43" s="499"/>
      <c r="S43" s="545"/>
      <c r="T43" s="546"/>
      <c r="U43" s="494"/>
      <c r="V43" s="380"/>
      <c r="W43" s="30"/>
      <c r="X43" s="369"/>
      <c r="Y43" s="494"/>
      <c r="Z43" s="497"/>
      <c r="AA43" s="499"/>
      <c r="AB43" s="545"/>
      <c r="AC43" s="546"/>
      <c r="AD43" s="499"/>
      <c r="AE43" s="545"/>
      <c r="AF43" s="546"/>
      <c r="AG43" s="499"/>
      <c r="AH43" s="545"/>
      <c r="AI43" s="546"/>
      <c r="AJ43" s="29"/>
      <c r="AK43" s="368"/>
      <c r="AL43" s="556"/>
      <c r="AM43" s="557"/>
      <c r="AN43" s="40"/>
      <c r="AO43" s="384"/>
    </row>
    <row r="44" spans="1:44" s="19" customFormat="1" ht="23.25">
      <c r="A44" s="192">
        <v>29</v>
      </c>
      <c r="B44" s="376">
        <f>реч.разв.!B45</f>
        <v>0</v>
      </c>
      <c r="C44" s="478"/>
      <c r="D44" s="545"/>
      <c r="E44" s="547"/>
      <c r="F44" s="478"/>
      <c r="G44" s="545"/>
      <c r="H44" s="547"/>
      <c r="I44" s="478"/>
      <c r="J44" s="545"/>
      <c r="K44" s="547"/>
      <c r="L44" s="478"/>
      <c r="M44" s="545"/>
      <c r="N44" s="547"/>
      <c r="O44" s="478"/>
      <c r="P44" s="545"/>
      <c r="Q44" s="547"/>
      <c r="R44" s="478"/>
      <c r="S44" s="545"/>
      <c r="T44" s="547"/>
      <c r="U44" s="29"/>
      <c r="V44" s="459"/>
      <c r="W44" s="30"/>
      <c r="X44" s="369"/>
      <c r="Y44" s="29"/>
      <c r="Z44" s="53"/>
      <c r="AA44" s="478"/>
      <c r="AB44" s="545"/>
      <c r="AC44" s="547"/>
      <c r="AD44" s="478"/>
      <c r="AE44" s="545"/>
      <c r="AF44" s="547"/>
      <c r="AG44" s="478"/>
      <c r="AH44" s="545"/>
      <c r="AI44" s="547"/>
      <c r="AJ44" s="29"/>
      <c r="AK44" s="25"/>
      <c r="AL44" s="556"/>
      <c r="AM44" s="557"/>
      <c r="AN44" s="29"/>
      <c r="AO44" s="31"/>
    </row>
    <row r="45" spans="1:44" s="19" customFormat="1" ht="24" thickBot="1">
      <c r="A45" s="192">
        <v>30</v>
      </c>
      <c r="B45" s="376">
        <f>реч.разв.!B46</f>
        <v>0</v>
      </c>
      <c r="C45" s="478"/>
      <c r="D45" s="545"/>
      <c r="E45" s="547"/>
      <c r="F45" s="478"/>
      <c r="G45" s="545"/>
      <c r="H45" s="547"/>
      <c r="I45" s="478"/>
      <c r="J45" s="545"/>
      <c r="K45" s="547"/>
      <c r="L45" s="478"/>
      <c r="M45" s="545"/>
      <c r="N45" s="547"/>
      <c r="O45" s="478"/>
      <c r="P45" s="545"/>
      <c r="Q45" s="547"/>
      <c r="R45" s="478"/>
      <c r="S45" s="545"/>
      <c r="T45" s="547"/>
      <c r="U45" s="458"/>
      <c r="V45" s="460"/>
      <c r="W45" s="30"/>
      <c r="X45" s="369"/>
      <c r="Y45" s="458"/>
      <c r="Z45" s="461"/>
      <c r="AA45" s="478"/>
      <c r="AB45" s="545"/>
      <c r="AC45" s="547"/>
      <c r="AD45" s="478"/>
      <c r="AE45" s="545"/>
      <c r="AF45" s="547"/>
      <c r="AG45" s="478"/>
      <c r="AH45" s="545"/>
      <c r="AI45" s="547"/>
      <c r="AJ45" s="146"/>
      <c r="AK45" s="147"/>
      <c r="AL45" s="556"/>
      <c r="AM45" s="557"/>
      <c r="AN45" s="146"/>
      <c r="AO45" s="149"/>
    </row>
    <row r="46" spans="1:44" s="19" customFormat="1" ht="24" thickBot="1">
      <c r="A46" s="428"/>
      <c r="B46" s="441" t="s">
        <v>184</v>
      </c>
      <c r="C46" s="548">
        <f>AVERAGE(C16:C45)</f>
        <v>1.962962962962963</v>
      </c>
      <c r="D46" s="548">
        <f t="shared" ref="D46:E46" si="22">AVERAGE(D16:D45)</f>
        <v>1.962962962962963</v>
      </c>
      <c r="E46" s="549">
        <f t="shared" si="22"/>
        <v>2.7777777777777777</v>
      </c>
      <c r="F46" s="548">
        <f>AVERAGE(F16:F45)</f>
        <v>1.8518518518518519</v>
      </c>
      <c r="G46" s="548">
        <f t="shared" ref="G46:H46" si="23">AVERAGE(G16:G45)</f>
        <v>1.8518518518518519</v>
      </c>
      <c r="H46" s="549">
        <f t="shared" si="23"/>
        <v>2.7777777777777777</v>
      </c>
      <c r="I46" s="548">
        <f>AVERAGE(I16:I45)</f>
        <v>2.2962962962962963</v>
      </c>
      <c r="J46" s="548">
        <f t="shared" ref="J46:K46" si="24">AVERAGE(J16:J45)</f>
        <v>2.2962962962962963</v>
      </c>
      <c r="K46" s="549">
        <f t="shared" si="24"/>
        <v>2.8518518518518516</v>
      </c>
      <c r="L46" s="548">
        <f>AVERAGE(L16:L45)</f>
        <v>2.074074074074074</v>
      </c>
      <c r="M46" s="548">
        <f t="shared" ref="M46:N46" si="25">AVERAGE(M16:M45)</f>
        <v>2.074074074074074</v>
      </c>
      <c r="N46" s="549">
        <f t="shared" si="25"/>
        <v>2.8518518518518516</v>
      </c>
      <c r="O46" s="548">
        <f>AVERAGE(O16:O45)</f>
        <v>1.962962962962963</v>
      </c>
      <c r="P46" s="548">
        <f t="shared" ref="P46:Q46" si="26">AVERAGE(P16:P45)</f>
        <v>2.0370370370370372</v>
      </c>
      <c r="Q46" s="549">
        <f t="shared" si="26"/>
        <v>2.8888888888888888</v>
      </c>
      <c r="R46" s="548">
        <f>AVERAGE(R16:R45)</f>
        <v>1.8518518518518519</v>
      </c>
      <c r="S46" s="548">
        <f t="shared" ref="S46:T46" si="27">AVERAGE(S16:S45)</f>
        <v>2.0370370370370372</v>
      </c>
      <c r="T46" s="549">
        <f t="shared" si="27"/>
        <v>2.8148148148148149</v>
      </c>
      <c r="U46" s="471">
        <f t="shared" ref="U46" si="28">SUM(C46,F46,I46,L46,O46,R46)</f>
        <v>12</v>
      </c>
      <c r="V46" s="456" t="str">
        <f t="shared" ref="V46" si="29">IF(U46&lt;9,"низкий",IF(U46&lt;15,"средний",IF(U46&gt;14,"высокий")))</f>
        <v>средний</v>
      </c>
      <c r="W46" s="558">
        <f>SUM(D46,G46,J46,M46,P46,S46)</f>
        <v>12.25925925925926</v>
      </c>
      <c r="X46" s="562" t="str">
        <f t="shared" ref="X46" si="30">IF(W46&lt;12,"низкий",IF(W46&lt;20,"средний",IF(W46&gt;19,"высокий")))</f>
        <v>средний</v>
      </c>
      <c r="Y46" s="472">
        <f t="shared" ref="Y46" si="31">SUM(E46,H46,K46)</f>
        <v>8.4074074074074066</v>
      </c>
      <c r="Z46" s="457" t="str">
        <f t="shared" ref="Z46" si="32">IF(Y46&lt;9,"низкий",IF(Y46&lt;15,"средний",IF(Y46&gt;14,"высокий")))</f>
        <v>низкий</v>
      </c>
      <c r="AA46" s="548">
        <f>AVERAGE(AA16:AA45)</f>
        <v>2.3333333333333335</v>
      </c>
      <c r="AB46" s="548">
        <f t="shared" ref="AB46:AC46" si="33">AVERAGE(AB16:AB45)</f>
        <v>2.4444444444444446</v>
      </c>
      <c r="AC46" s="549">
        <f t="shared" si="33"/>
        <v>2.9629629629629628</v>
      </c>
      <c r="AD46" s="548">
        <f>AVERAGE(AD16:AD45)</f>
        <v>2</v>
      </c>
      <c r="AE46" s="548">
        <f t="shared" ref="AE46:AF46" si="34">AVERAGE(AE16:AE45)</f>
        <v>2.0370370370370372</v>
      </c>
      <c r="AF46" s="549">
        <f t="shared" si="34"/>
        <v>2.8148148148148149</v>
      </c>
      <c r="AG46" s="548">
        <f>AVERAGE(AG16:AG45)</f>
        <v>2.2592592592592591</v>
      </c>
      <c r="AH46" s="548">
        <f t="shared" ref="AH46:AI46" si="35">AVERAGE(AH16:AH45)</f>
        <v>2.2592592592592591</v>
      </c>
      <c r="AI46" s="549">
        <f t="shared" si="35"/>
        <v>2.8518518518518516</v>
      </c>
      <c r="AJ46" s="469">
        <f t="shared" ref="AJ46" si="36">SUM(AA46,AD46,AG46)</f>
        <v>6.5925925925925934</v>
      </c>
      <c r="AK46" s="434" t="str">
        <f t="shared" ref="AK46" si="37">IF(AJ46&lt;5,"низкий",IF(AJ46&lt;8,"средний",IF(AJ46&gt;7,"высокий")))</f>
        <v>средний</v>
      </c>
      <c r="AL46" s="558">
        <f>SUM(AB46,AE46,AH46)</f>
        <v>6.7407407407407405</v>
      </c>
      <c r="AM46" s="559" t="str">
        <f t="shared" si="5"/>
        <v>средний</v>
      </c>
      <c r="AN46" s="469">
        <f t="shared" ref="AN46" si="38">SUM(AC46,AF46,AI46)</f>
        <v>8.6296296296296298</v>
      </c>
      <c r="AO46" s="431" t="str">
        <f t="shared" ref="AO46" si="39">IF(AN46&lt;5,"низкий",IF(AN46&lt;8,"средний",IF(AN46&gt;7,"высокий")))</f>
        <v>высокий</v>
      </c>
    </row>
    <row r="47" spans="1:44" ht="24" thickBot="1">
      <c r="A47" s="815" t="s">
        <v>14</v>
      </c>
      <c r="B47" s="871"/>
      <c r="C47" s="37">
        <f t="shared" ref="C47:T47" si="40">COUNT(C16:C45)</f>
        <v>27</v>
      </c>
      <c r="D47" s="37">
        <f t="shared" si="40"/>
        <v>27</v>
      </c>
      <c r="E47" s="150">
        <f t="shared" si="40"/>
        <v>27</v>
      </c>
      <c r="F47" s="37">
        <f t="shared" si="40"/>
        <v>27</v>
      </c>
      <c r="G47" s="37">
        <f t="shared" si="40"/>
        <v>27</v>
      </c>
      <c r="H47" s="150">
        <f t="shared" si="40"/>
        <v>27</v>
      </c>
      <c r="I47" s="37">
        <f t="shared" si="40"/>
        <v>27</v>
      </c>
      <c r="J47" s="37">
        <f t="shared" si="40"/>
        <v>27</v>
      </c>
      <c r="K47" s="150">
        <f t="shared" si="40"/>
        <v>27</v>
      </c>
      <c r="L47" s="37">
        <f t="shared" si="40"/>
        <v>27</v>
      </c>
      <c r="M47" s="37">
        <f t="shared" si="40"/>
        <v>27</v>
      </c>
      <c r="N47" s="150">
        <f t="shared" si="40"/>
        <v>27</v>
      </c>
      <c r="O47" s="37">
        <f t="shared" si="40"/>
        <v>27</v>
      </c>
      <c r="P47" s="37">
        <f t="shared" si="40"/>
        <v>27</v>
      </c>
      <c r="Q47" s="150">
        <f t="shared" si="40"/>
        <v>27</v>
      </c>
      <c r="R47" s="37">
        <f t="shared" si="40"/>
        <v>27</v>
      </c>
      <c r="S47" s="37">
        <f t="shared" si="40"/>
        <v>27</v>
      </c>
      <c r="T47" s="150">
        <f t="shared" si="40"/>
        <v>27</v>
      </c>
      <c r="U47" s="813"/>
      <c r="V47" s="814"/>
      <c r="W47" s="523"/>
      <c r="X47" s="523"/>
      <c r="Y47" s="813"/>
      <c r="Z47" s="814"/>
      <c r="AA47" s="37">
        <f t="shared" ref="AA47:AI47" si="41">COUNT(AA16:AA45)</f>
        <v>27</v>
      </c>
      <c r="AB47" s="37">
        <f t="shared" si="41"/>
        <v>27</v>
      </c>
      <c r="AC47" s="150">
        <f t="shared" si="41"/>
        <v>27</v>
      </c>
      <c r="AD47" s="37">
        <f t="shared" si="41"/>
        <v>27</v>
      </c>
      <c r="AE47" s="37">
        <f t="shared" si="41"/>
        <v>27</v>
      </c>
      <c r="AF47" s="150">
        <f t="shared" si="41"/>
        <v>27</v>
      </c>
      <c r="AG47" s="37">
        <f t="shared" si="41"/>
        <v>27</v>
      </c>
      <c r="AH47" s="37">
        <f t="shared" si="41"/>
        <v>27</v>
      </c>
      <c r="AI47" s="150">
        <f t="shared" si="41"/>
        <v>27</v>
      </c>
      <c r="AJ47" s="779"/>
      <c r="AK47" s="814"/>
      <c r="AL47" s="522"/>
      <c r="AM47" s="522"/>
      <c r="AN47" s="779"/>
      <c r="AO47" s="780"/>
      <c r="AP47" s="19"/>
      <c r="AQ47" s="19"/>
      <c r="AR47" s="19"/>
    </row>
    <row r="48" spans="1:44" s="13" customFormat="1" ht="31.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</row>
    <row r="49" spans="1:28" s="13" customFormat="1" ht="22.9" customHeight="1">
      <c r="A49" s="875" t="s">
        <v>167</v>
      </c>
      <c r="B49" s="876"/>
      <c r="C49" s="876"/>
      <c r="D49" s="876"/>
      <c r="E49" s="876"/>
      <c r="F49" s="876"/>
      <c r="G49" s="876"/>
      <c r="H49" s="877"/>
      <c r="I49" s="32"/>
      <c r="J49" s="878" t="s">
        <v>204</v>
      </c>
      <c r="K49" s="879"/>
      <c r="L49" s="879"/>
      <c r="M49" s="879"/>
      <c r="N49" s="879"/>
      <c r="O49" s="879"/>
      <c r="P49" s="879"/>
      <c r="Q49" s="879"/>
      <c r="R49" s="880"/>
      <c r="T49" s="878" t="s">
        <v>90</v>
      </c>
      <c r="U49" s="879"/>
      <c r="V49" s="879"/>
      <c r="W49" s="879"/>
      <c r="X49" s="879"/>
      <c r="Y49" s="879"/>
      <c r="Z49" s="879"/>
      <c r="AA49" s="879"/>
      <c r="AB49" s="880"/>
    </row>
    <row r="50" spans="1:28" s="13" customFormat="1" ht="18" customHeight="1">
      <c r="A50" s="33"/>
      <c r="B50" s="584" t="s">
        <v>46</v>
      </c>
      <c r="C50" s="824" t="s">
        <v>47</v>
      </c>
      <c r="D50" s="825"/>
      <c r="E50" s="807" t="s">
        <v>48</v>
      </c>
      <c r="F50" s="808"/>
      <c r="G50" s="824" t="s">
        <v>49</v>
      </c>
      <c r="H50" s="825"/>
      <c r="I50" s="34"/>
      <c r="J50" s="35"/>
      <c r="K50" s="824" t="s">
        <v>46</v>
      </c>
      <c r="L50" s="825"/>
      <c r="M50" s="824" t="s">
        <v>47</v>
      </c>
      <c r="N50" s="825"/>
      <c r="O50" s="807" t="s">
        <v>48</v>
      </c>
      <c r="P50" s="808"/>
      <c r="Q50" s="824" t="s">
        <v>49</v>
      </c>
      <c r="R50" s="825"/>
      <c r="T50" s="35"/>
      <c r="U50" s="824" t="s">
        <v>46</v>
      </c>
      <c r="V50" s="825"/>
      <c r="W50" s="824" t="s">
        <v>47</v>
      </c>
      <c r="X50" s="825"/>
      <c r="Y50" s="807" t="s">
        <v>48</v>
      </c>
      <c r="Z50" s="808"/>
      <c r="AA50" s="824" t="s">
        <v>49</v>
      </c>
      <c r="AB50" s="825"/>
    </row>
    <row r="51" spans="1:28" s="13" customFormat="1" ht="18.75">
      <c r="A51" s="33"/>
      <c r="B51" s="585"/>
      <c r="C51" s="826"/>
      <c r="D51" s="827"/>
      <c r="E51" s="809"/>
      <c r="F51" s="810"/>
      <c r="G51" s="826"/>
      <c r="H51" s="827"/>
      <c r="I51" s="34"/>
      <c r="J51" s="35"/>
      <c r="K51" s="826"/>
      <c r="L51" s="827"/>
      <c r="M51" s="826"/>
      <c r="N51" s="827"/>
      <c r="O51" s="809"/>
      <c r="P51" s="810"/>
      <c r="Q51" s="826"/>
      <c r="R51" s="827"/>
      <c r="T51" s="35"/>
      <c r="U51" s="826"/>
      <c r="V51" s="827"/>
      <c r="W51" s="826"/>
      <c r="X51" s="827"/>
      <c r="Y51" s="809"/>
      <c r="Z51" s="810"/>
      <c r="AA51" s="826"/>
      <c r="AB51" s="827"/>
    </row>
    <row r="52" spans="1:28" s="13" customFormat="1" ht="18.75">
      <c r="A52" s="33" t="s">
        <v>9</v>
      </c>
      <c r="B52" s="36">
        <f>AVERAGE(C47,F47,I47)</f>
        <v>27</v>
      </c>
      <c r="C52" s="844">
        <f>COUNTIF(V16:V45,"высокий")</f>
        <v>3</v>
      </c>
      <c r="D52" s="845"/>
      <c r="E52" s="844">
        <f>COUNTIF(V16:V45,"средний")</f>
        <v>20</v>
      </c>
      <c r="F52" s="845"/>
      <c r="G52" s="844">
        <f>COUNTIF(V16:V45,"низкий")</f>
        <v>4</v>
      </c>
      <c r="H52" s="845"/>
      <c r="I52" s="34"/>
      <c r="J52" s="33" t="s">
        <v>9</v>
      </c>
      <c r="K52" s="573">
        <f>AVERAGE(D47,G47,J47,M47,P47,S47)</f>
        <v>27</v>
      </c>
      <c r="L52" s="574"/>
      <c r="M52" s="805">
        <f>COUNTIF(X16:X45,"высокий")</f>
        <v>5</v>
      </c>
      <c r="N52" s="806"/>
      <c r="O52" s="828">
        <f>COUNTIF(X16:X45,"средний")</f>
        <v>18</v>
      </c>
      <c r="P52" s="829"/>
      <c r="Q52" s="828">
        <f>COUNTIF(X16:X45,"низкий")</f>
        <v>4</v>
      </c>
      <c r="R52" s="829"/>
      <c r="T52" s="33" t="s">
        <v>9</v>
      </c>
      <c r="U52" s="573">
        <f>AVERAGE(E47,H47,K47)</f>
        <v>27</v>
      </c>
      <c r="V52" s="574"/>
      <c r="W52" s="805">
        <f>COUNTIF(Z16:Z45,"высокий")</f>
        <v>23</v>
      </c>
      <c r="X52" s="806"/>
      <c r="Y52" s="828">
        <f>COUNTIF(Z16:Z45,"средний")</f>
        <v>4</v>
      </c>
      <c r="Z52" s="829"/>
      <c r="AA52" s="828">
        <f>COUNTIF(Z16:Z45,"низкий")</f>
        <v>0</v>
      </c>
      <c r="AB52" s="829"/>
    </row>
    <row r="53" spans="1:28" ht="18.75">
      <c r="A53" s="33" t="s">
        <v>10</v>
      </c>
      <c r="B53" s="33"/>
      <c r="C53" s="846">
        <f>(C52*100%)/B52</f>
        <v>0.1111111111111111</v>
      </c>
      <c r="D53" s="847"/>
      <c r="E53" s="846">
        <f>(E52*100%)/B52</f>
        <v>0.7407407407407407</v>
      </c>
      <c r="F53" s="847"/>
      <c r="G53" s="846">
        <f>(G52*100%)/B52</f>
        <v>0.14814814814814814</v>
      </c>
      <c r="H53" s="847"/>
      <c r="I53" s="34"/>
      <c r="J53" s="33" t="s">
        <v>10</v>
      </c>
      <c r="K53" s="185"/>
      <c r="L53" s="575"/>
      <c r="M53" s="792">
        <f>(M52*100%)/K52</f>
        <v>0.18518518518518517</v>
      </c>
      <c r="N53" s="793"/>
      <c r="O53" s="792">
        <f>(O52*100%)/K52</f>
        <v>0.66666666666666663</v>
      </c>
      <c r="P53" s="793"/>
      <c r="Q53" s="792">
        <f>(Q52*100%)/K52</f>
        <v>0.14814814814814814</v>
      </c>
      <c r="R53" s="793"/>
      <c r="T53" s="33" t="s">
        <v>10</v>
      </c>
      <c r="U53" s="185"/>
      <c r="V53" s="575"/>
      <c r="W53" s="792">
        <f>(W52*100%)/U52</f>
        <v>0.85185185185185186</v>
      </c>
      <c r="X53" s="793"/>
      <c r="Y53" s="792">
        <f>(Y52*100%)/U52</f>
        <v>0.14814814814814814</v>
      </c>
      <c r="Z53" s="793"/>
      <c r="AA53" s="792">
        <f>(AA52*100%)/U52</f>
        <v>0</v>
      </c>
      <c r="AB53" s="793"/>
    </row>
    <row r="54" spans="1:28" ht="33.75" customHeight="1"/>
    <row r="55" spans="1:28" s="13" customFormat="1" ht="26.2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T55"/>
      <c r="U55"/>
      <c r="V55"/>
      <c r="W55"/>
      <c r="X55"/>
      <c r="Y55"/>
      <c r="Z55"/>
      <c r="AA55"/>
      <c r="AB55"/>
    </row>
    <row r="56" spans="1:28" s="13" customFormat="1" ht="22.9" customHeight="1">
      <c r="A56" s="875" t="s">
        <v>168</v>
      </c>
      <c r="B56" s="876"/>
      <c r="C56" s="876"/>
      <c r="D56" s="876"/>
      <c r="E56" s="876"/>
      <c r="F56" s="876"/>
      <c r="G56" s="876"/>
      <c r="H56" s="877"/>
      <c r="I56" s="32"/>
      <c r="J56" s="878" t="s">
        <v>205</v>
      </c>
      <c r="K56" s="879"/>
      <c r="L56" s="879"/>
      <c r="M56" s="879"/>
      <c r="N56" s="879"/>
      <c r="O56" s="879"/>
      <c r="P56" s="879"/>
      <c r="Q56" s="879"/>
      <c r="R56" s="880"/>
      <c r="T56" s="878" t="s">
        <v>91</v>
      </c>
      <c r="U56" s="879"/>
      <c r="V56" s="879"/>
      <c r="W56" s="879"/>
      <c r="X56" s="879"/>
      <c r="Y56" s="879"/>
      <c r="Z56" s="879"/>
      <c r="AA56" s="879"/>
      <c r="AB56" s="880"/>
    </row>
    <row r="57" spans="1:28" s="13" customFormat="1" ht="18" customHeight="1">
      <c r="A57" s="33"/>
      <c r="B57" s="584" t="s">
        <v>46</v>
      </c>
      <c r="C57" s="824" t="s">
        <v>47</v>
      </c>
      <c r="D57" s="825"/>
      <c r="E57" s="807" t="s">
        <v>48</v>
      </c>
      <c r="F57" s="808"/>
      <c r="G57" s="824" t="s">
        <v>49</v>
      </c>
      <c r="H57" s="825"/>
      <c r="I57" s="34"/>
      <c r="J57" s="35"/>
      <c r="K57" s="824" t="s">
        <v>46</v>
      </c>
      <c r="L57" s="825"/>
      <c r="M57" s="824" t="s">
        <v>47</v>
      </c>
      <c r="N57" s="825"/>
      <c r="O57" s="807" t="s">
        <v>48</v>
      </c>
      <c r="P57" s="808"/>
      <c r="Q57" s="824" t="s">
        <v>49</v>
      </c>
      <c r="R57" s="825"/>
      <c r="T57" s="35"/>
      <c r="U57" s="824" t="s">
        <v>46</v>
      </c>
      <c r="V57" s="825"/>
      <c r="W57" s="824" t="s">
        <v>47</v>
      </c>
      <c r="X57" s="825"/>
      <c r="Y57" s="807" t="s">
        <v>48</v>
      </c>
      <c r="Z57" s="808"/>
      <c r="AA57" s="824" t="s">
        <v>49</v>
      </c>
      <c r="AB57" s="825"/>
    </row>
    <row r="58" spans="1:28" s="13" customFormat="1" ht="18.75">
      <c r="A58" s="33"/>
      <c r="B58" s="585"/>
      <c r="C58" s="826"/>
      <c r="D58" s="827"/>
      <c r="E58" s="809"/>
      <c r="F58" s="810"/>
      <c r="G58" s="826"/>
      <c r="H58" s="827"/>
      <c r="I58" s="34"/>
      <c r="J58" s="35"/>
      <c r="K58" s="826"/>
      <c r="L58" s="827"/>
      <c r="M58" s="826"/>
      <c r="N58" s="827"/>
      <c r="O58" s="809"/>
      <c r="P58" s="810"/>
      <c r="Q58" s="826"/>
      <c r="R58" s="827"/>
      <c r="T58" s="35"/>
      <c r="U58" s="826"/>
      <c r="V58" s="827"/>
      <c r="W58" s="826"/>
      <c r="X58" s="827"/>
      <c r="Y58" s="809"/>
      <c r="Z58" s="810"/>
      <c r="AA58" s="826"/>
      <c r="AB58" s="827"/>
    </row>
    <row r="59" spans="1:28" s="13" customFormat="1" ht="18.75">
      <c r="A59" s="33" t="s">
        <v>9</v>
      </c>
      <c r="B59" s="36">
        <f>AVERAGE(AA47,AD47)</f>
        <v>27</v>
      </c>
      <c r="C59" s="844">
        <f>COUNTIF(AK16:AK45,"высокий")</f>
        <v>10</v>
      </c>
      <c r="D59" s="845"/>
      <c r="E59" s="844">
        <f>COUNTIF(AK16:AK45,"средний")</f>
        <v>14</v>
      </c>
      <c r="F59" s="845"/>
      <c r="G59" s="844">
        <f>COUNTIF(AK16:AK45,"низкий")</f>
        <v>3</v>
      </c>
      <c r="H59" s="845"/>
      <c r="I59" s="34"/>
      <c r="J59" s="33" t="s">
        <v>9</v>
      </c>
      <c r="K59" s="573">
        <f>AVERAGE(AB47,AE47,AH47)</f>
        <v>27</v>
      </c>
      <c r="L59" s="574"/>
      <c r="M59" s="805">
        <f>COUNTIF(AM16:AM45,"высокий")</f>
        <v>10</v>
      </c>
      <c r="N59" s="806"/>
      <c r="O59" s="828">
        <f>COUNTIF(AM16:AM45,"средний")</f>
        <v>14</v>
      </c>
      <c r="P59" s="829"/>
      <c r="Q59" s="828">
        <f>COUNTIF(AM16:AM45,"низкий")</f>
        <v>3</v>
      </c>
      <c r="R59" s="829"/>
      <c r="T59" s="33" t="s">
        <v>9</v>
      </c>
      <c r="U59" s="573">
        <f>AVERAGE(AC47,AF47)</f>
        <v>27</v>
      </c>
      <c r="V59" s="574"/>
      <c r="W59" s="805">
        <f>COUNTIF(AO16:AO45,"высокий")</f>
        <v>24</v>
      </c>
      <c r="X59" s="806"/>
      <c r="Y59" s="828">
        <f>COUNTIF(AO16:AO45,"средний")</f>
        <v>3</v>
      </c>
      <c r="Z59" s="829"/>
      <c r="AA59" s="828">
        <f>COUNTIF(AO16:AO45,"низкий")</f>
        <v>0</v>
      </c>
      <c r="AB59" s="829"/>
    </row>
    <row r="60" spans="1:28" ht="18.75">
      <c r="A60" s="33" t="s">
        <v>10</v>
      </c>
      <c r="B60" s="33"/>
      <c r="C60" s="846">
        <f>(C59*100%)/B59</f>
        <v>0.37037037037037035</v>
      </c>
      <c r="D60" s="847"/>
      <c r="E60" s="846">
        <f>(E59*100%)/B59</f>
        <v>0.51851851851851849</v>
      </c>
      <c r="F60" s="847"/>
      <c r="G60" s="846">
        <f>(G59*100%)/B59</f>
        <v>0.1111111111111111</v>
      </c>
      <c r="H60" s="847"/>
      <c r="I60" s="34"/>
      <c r="J60" s="33" t="s">
        <v>10</v>
      </c>
      <c r="K60" s="185"/>
      <c r="L60" s="575"/>
      <c r="M60" s="792">
        <f>(M59*100%)/K59</f>
        <v>0.37037037037037035</v>
      </c>
      <c r="N60" s="793"/>
      <c r="O60" s="792">
        <f>(O59*100%)/K59</f>
        <v>0.51851851851851849</v>
      </c>
      <c r="P60" s="793"/>
      <c r="Q60" s="792">
        <f>(Q59*100%)/K59</f>
        <v>0.1111111111111111</v>
      </c>
      <c r="R60" s="793"/>
      <c r="T60" s="33" t="s">
        <v>10</v>
      </c>
      <c r="U60" s="185"/>
      <c r="V60" s="575"/>
      <c r="W60" s="792">
        <f>(W59*100%)/U59</f>
        <v>0.88888888888888884</v>
      </c>
      <c r="X60" s="793"/>
      <c r="Y60" s="792">
        <f>(Y59*100%)/U59</f>
        <v>0.1111111111111111</v>
      </c>
      <c r="Z60" s="793"/>
      <c r="AA60" s="792">
        <f>(AA59*100%)/U59</f>
        <v>0</v>
      </c>
      <c r="AB60" s="793"/>
    </row>
  </sheetData>
  <protectedRanges>
    <protectedRange sqref="C9:D9 E8:J9" name="Диапазон1_1_2"/>
  </protectedRanges>
  <mergeCells count="98">
    <mergeCell ref="C60:D60"/>
    <mergeCell ref="E59:F59"/>
    <mergeCell ref="E60:F60"/>
    <mergeCell ref="G59:H59"/>
    <mergeCell ref="G60:H60"/>
    <mergeCell ref="C59:D59"/>
    <mergeCell ref="M59:N59"/>
    <mergeCell ref="M60:N60"/>
    <mergeCell ref="O59:P59"/>
    <mergeCell ref="O60:P60"/>
    <mergeCell ref="O52:P52"/>
    <mergeCell ref="O53:P53"/>
    <mergeCell ref="M52:N52"/>
    <mergeCell ref="M53:N53"/>
    <mergeCell ref="AA52:AB52"/>
    <mergeCell ref="AA53:AB53"/>
    <mergeCell ref="T56:AB56"/>
    <mergeCell ref="U50:V51"/>
    <mergeCell ref="O50:P51"/>
    <mergeCell ref="Y52:Z52"/>
    <mergeCell ref="Q50:R51"/>
    <mergeCell ref="W52:X52"/>
    <mergeCell ref="W53:X53"/>
    <mergeCell ref="Q52:R52"/>
    <mergeCell ref="C8:Q8"/>
    <mergeCell ref="C9:I9"/>
    <mergeCell ref="A10:AA10"/>
    <mergeCell ref="I14:K14"/>
    <mergeCell ref="A1:AG1"/>
    <mergeCell ref="A2:AG2"/>
    <mergeCell ref="A3:AG3"/>
    <mergeCell ref="A4:AG4"/>
    <mergeCell ref="A7:B7"/>
    <mergeCell ref="C7:Q7"/>
    <mergeCell ref="A5:AG5"/>
    <mergeCell ref="AA13:AO13"/>
    <mergeCell ref="W14:X15"/>
    <mergeCell ref="AL14:AM15"/>
    <mergeCell ref="AJ47:AK47"/>
    <mergeCell ref="AN47:AO47"/>
    <mergeCell ref="AA14:AC14"/>
    <mergeCell ref="AD14:AF14"/>
    <mergeCell ref="AG14:AI14"/>
    <mergeCell ref="AJ14:AK15"/>
    <mergeCell ref="AN14:AO15"/>
    <mergeCell ref="A47:B47"/>
    <mergeCell ref="A13:A15"/>
    <mergeCell ref="B13:B15"/>
    <mergeCell ref="Y47:Z47"/>
    <mergeCell ref="U47:V47"/>
    <mergeCell ref="C14:E14"/>
    <mergeCell ref="F14:H14"/>
    <mergeCell ref="Y14:Z15"/>
    <mergeCell ref="U14:V15"/>
    <mergeCell ref="L14:N14"/>
    <mergeCell ref="O14:Q14"/>
    <mergeCell ref="R14:T14"/>
    <mergeCell ref="C13:Z13"/>
    <mergeCell ref="A49:H49"/>
    <mergeCell ref="J49:R49"/>
    <mergeCell ref="T49:AB49"/>
    <mergeCell ref="G50:H51"/>
    <mergeCell ref="E50:F51"/>
    <mergeCell ref="C50:D51"/>
    <mergeCell ref="AA50:AB51"/>
    <mergeCell ref="Y50:Z51"/>
    <mergeCell ref="W50:X51"/>
    <mergeCell ref="M50:N51"/>
    <mergeCell ref="K50:L51"/>
    <mergeCell ref="G52:H52"/>
    <mergeCell ref="G53:H53"/>
    <mergeCell ref="Q57:R58"/>
    <mergeCell ref="A56:H56"/>
    <mergeCell ref="J56:R56"/>
    <mergeCell ref="C57:D58"/>
    <mergeCell ref="E57:F58"/>
    <mergeCell ref="G57:H58"/>
    <mergeCell ref="K57:L58"/>
    <mergeCell ref="M57:N58"/>
    <mergeCell ref="O57:P58"/>
    <mergeCell ref="E52:F52"/>
    <mergeCell ref="E53:F53"/>
    <mergeCell ref="C52:D52"/>
    <mergeCell ref="C53:D53"/>
    <mergeCell ref="Q60:R60"/>
    <mergeCell ref="Q59:R59"/>
    <mergeCell ref="AA59:AB59"/>
    <mergeCell ref="AA60:AB60"/>
    <mergeCell ref="Q53:R53"/>
    <mergeCell ref="U57:V58"/>
    <mergeCell ref="W57:X58"/>
    <mergeCell ref="AA57:AB58"/>
    <mergeCell ref="Y53:Z53"/>
    <mergeCell ref="Y59:Z59"/>
    <mergeCell ref="Y60:Z60"/>
    <mergeCell ref="W59:X59"/>
    <mergeCell ref="W60:X60"/>
    <mergeCell ref="Y57:Z58"/>
  </mergeCells>
  <printOptions horizontalCentered="1" verticalCentered="1"/>
  <pageMargins left="0.70866141732283472" right="0.70866141732283472" top="0.55118110236220474" bottom="0.35433070866141736" header="0.31496062992125984" footer="0.31496062992125984"/>
  <pageSetup paperSize="9" scale="25" fitToHeight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3"/>
  <sheetViews>
    <sheetView view="pageBreakPreview" zoomScale="30" zoomScaleNormal="40" zoomScaleSheetLayoutView="30" workbookViewId="0">
      <selection activeCell="Z33" sqref="Z33"/>
    </sheetView>
  </sheetViews>
  <sheetFormatPr defaultRowHeight="12.75"/>
  <cols>
    <col min="1" max="1" width="6.140625" customWidth="1"/>
    <col min="2" max="2" width="35.5703125" customWidth="1"/>
    <col min="3" max="36" width="12.7109375" customWidth="1"/>
    <col min="37" max="39" width="15.28515625" customWidth="1"/>
    <col min="40" max="40" width="12.7109375" customWidth="1"/>
    <col min="41" max="41" width="15.5703125" customWidth="1"/>
    <col min="43" max="43" width="11.42578125" customWidth="1"/>
    <col min="45" max="45" width="10.85546875" customWidth="1"/>
    <col min="46" max="46" width="6.28515625" customWidth="1"/>
  </cols>
  <sheetData>
    <row r="1" spans="1:42" s="19" customFormat="1" ht="23.25">
      <c r="A1" s="786" t="s">
        <v>52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786"/>
      <c r="AD1" s="786"/>
      <c r="AE1" s="786"/>
      <c r="AF1" s="786"/>
      <c r="AG1" s="786"/>
      <c r="AH1" s="786"/>
      <c r="AI1" s="786"/>
      <c r="AJ1" s="786"/>
      <c r="AK1" s="786"/>
      <c r="AL1" s="786"/>
      <c r="AM1" s="786"/>
      <c r="AN1" s="786"/>
      <c r="AO1" s="786"/>
    </row>
    <row r="2" spans="1:42" s="19" customFormat="1" ht="23.25">
      <c r="A2" s="787" t="s">
        <v>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  <c r="AD2" s="787"/>
      <c r="AE2" s="787"/>
      <c r="AF2" s="787"/>
      <c r="AG2" s="787"/>
      <c r="AH2" s="787"/>
      <c r="AI2" s="787"/>
      <c r="AJ2" s="787"/>
      <c r="AK2" s="787"/>
      <c r="AL2" s="787"/>
      <c r="AM2" s="787"/>
      <c r="AN2" s="787"/>
      <c r="AO2" s="787"/>
    </row>
    <row r="3" spans="1:42" s="19" customFormat="1" ht="23.25">
      <c r="A3" s="787" t="s">
        <v>119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787"/>
      <c r="AD3" s="787"/>
      <c r="AE3" s="787"/>
      <c r="AF3" s="787"/>
      <c r="AG3" s="787"/>
      <c r="AH3" s="787"/>
      <c r="AI3" s="787"/>
      <c r="AJ3" s="787"/>
      <c r="AK3" s="787"/>
      <c r="AL3" s="787"/>
      <c r="AM3" s="787"/>
      <c r="AN3" s="787"/>
      <c r="AO3" s="787"/>
    </row>
    <row r="4" spans="1:42" s="19" customFormat="1" ht="23.25">
      <c r="A4" s="786" t="s">
        <v>106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786"/>
      <c r="AC4" s="786"/>
      <c r="AD4" s="786"/>
      <c r="AE4" s="786"/>
      <c r="AF4" s="786"/>
      <c r="AG4" s="786"/>
      <c r="AH4" s="786"/>
      <c r="AI4" s="786"/>
      <c r="AJ4" s="786"/>
      <c r="AK4" s="786"/>
      <c r="AL4" s="786"/>
      <c r="AM4" s="786"/>
      <c r="AN4" s="786"/>
      <c r="AO4" s="786"/>
    </row>
    <row r="5" spans="1:42" ht="18.75">
      <c r="A5" s="193"/>
      <c r="B5" s="193"/>
      <c r="C5" s="193"/>
      <c r="D5" s="484"/>
      <c r="E5" s="193"/>
      <c r="F5" s="193"/>
      <c r="G5" s="484"/>
      <c r="H5" s="193"/>
      <c r="I5" s="193"/>
      <c r="J5" s="484"/>
      <c r="K5" s="193"/>
      <c r="L5" s="193"/>
      <c r="M5" s="484"/>
      <c r="N5" s="193"/>
      <c r="O5" s="193"/>
      <c r="P5" s="484"/>
      <c r="Q5" s="193"/>
      <c r="R5" s="193"/>
      <c r="S5" s="484"/>
      <c r="T5" s="193"/>
      <c r="U5" s="193"/>
      <c r="V5" s="484"/>
      <c r="W5" s="193"/>
      <c r="X5" s="193"/>
      <c r="Y5" s="484"/>
      <c r="Z5" s="193"/>
      <c r="AA5" s="193"/>
      <c r="AB5" s="484"/>
    </row>
    <row r="6" spans="1:42" s="18" customFormat="1" ht="20.25">
      <c r="A6" s="635" t="s">
        <v>31</v>
      </c>
      <c r="B6" s="635"/>
      <c r="C6" s="645" t="str">
        <f>'справка Н.Г.'!D4</f>
        <v>дети 4-5 лет жизни группы №2 общеразвивающей направленности</v>
      </c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7"/>
      <c r="P6" s="530"/>
    </row>
    <row r="7" spans="1:42" s="18" customFormat="1" ht="20.25">
      <c r="A7" s="20" t="s">
        <v>8</v>
      </c>
      <c r="B7" s="20"/>
      <c r="C7" s="834" t="str">
        <f>'справка Н.Г.'!D9</f>
        <v>Касумова Надежда Анатольевна, Чичинская Светлана Николаевна</v>
      </c>
      <c r="D7" s="835"/>
      <c r="E7" s="835"/>
      <c r="F7" s="835"/>
      <c r="G7" s="835"/>
      <c r="H7" s="835"/>
      <c r="I7" s="835"/>
      <c r="J7" s="835"/>
      <c r="K7" s="649"/>
      <c r="L7" s="649"/>
      <c r="M7" s="649"/>
      <c r="N7" s="649"/>
      <c r="O7" s="650"/>
      <c r="P7" s="531"/>
    </row>
    <row r="8" spans="1:42" s="18" customFormat="1" ht="20.25">
      <c r="A8" s="20" t="s">
        <v>7</v>
      </c>
      <c r="B8" s="21" t="str">
        <f>'справка Н.Г.'!C5</f>
        <v>2022-2023</v>
      </c>
      <c r="C8" s="811"/>
      <c r="D8" s="812"/>
      <c r="E8" s="812"/>
      <c r="F8" s="812"/>
      <c r="G8" s="812"/>
      <c r="H8" s="812"/>
      <c r="I8" s="812"/>
      <c r="J8" s="501"/>
    </row>
    <row r="9" spans="1:42" s="18" customFormat="1" ht="41.25" customHeight="1">
      <c r="A9" s="755" t="s">
        <v>107</v>
      </c>
      <c r="B9" s="755"/>
      <c r="C9" s="755"/>
      <c r="D9" s="755"/>
      <c r="E9" s="755"/>
      <c r="F9" s="755"/>
      <c r="G9" s="755"/>
      <c r="H9" s="755"/>
      <c r="I9" s="755"/>
      <c r="J9" s="755"/>
      <c r="K9" s="755"/>
      <c r="L9" s="755"/>
      <c r="M9" s="755"/>
      <c r="N9" s="755"/>
      <c r="O9" s="755"/>
      <c r="P9" s="755"/>
      <c r="Q9" s="755"/>
      <c r="R9" s="755"/>
      <c r="S9" s="755"/>
      <c r="T9" s="755"/>
      <c r="U9" s="755"/>
      <c r="V9" s="755"/>
      <c r="W9" s="755"/>
      <c r="X9" s="755"/>
      <c r="Y9" s="755"/>
      <c r="Z9" s="755"/>
      <c r="AA9" s="755"/>
      <c r="AB9" s="755"/>
      <c r="AC9" s="755"/>
      <c r="AD9" s="755"/>
      <c r="AE9" s="755"/>
      <c r="AF9" s="755"/>
      <c r="AG9" s="755"/>
      <c r="AH9" s="755"/>
      <c r="AI9" s="755"/>
      <c r="AJ9" s="755"/>
      <c r="AK9" s="755"/>
      <c r="AL9" s="755"/>
      <c r="AM9" s="755"/>
      <c r="AN9" s="755"/>
      <c r="AO9" s="755"/>
      <c r="AP9" s="755"/>
    </row>
    <row r="10" spans="1:42" ht="16.5" thickBot="1">
      <c r="A10" s="1"/>
    </row>
    <row r="11" spans="1:42" s="3" customFormat="1" ht="142.5" customHeight="1" thickBot="1">
      <c r="A11" s="638"/>
      <c r="B11" s="640" t="s">
        <v>1</v>
      </c>
      <c r="C11" s="642" t="s">
        <v>108</v>
      </c>
      <c r="D11" s="634"/>
      <c r="E11" s="643"/>
      <c r="F11" s="642" t="s">
        <v>109</v>
      </c>
      <c r="G11" s="634"/>
      <c r="H11" s="643"/>
      <c r="I11" s="642" t="s">
        <v>110</v>
      </c>
      <c r="J11" s="634"/>
      <c r="K11" s="643"/>
      <c r="L11" s="642" t="s">
        <v>111</v>
      </c>
      <c r="M11" s="634"/>
      <c r="N11" s="643"/>
      <c r="O11" s="642" t="s">
        <v>112</v>
      </c>
      <c r="P11" s="634"/>
      <c r="Q11" s="643"/>
      <c r="R11" s="642" t="s">
        <v>113</v>
      </c>
      <c r="S11" s="634"/>
      <c r="T11" s="643"/>
      <c r="U11" s="642" t="s">
        <v>114</v>
      </c>
      <c r="V11" s="634"/>
      <c r="W11" s="643"/>
      <c r="X11" s="642" t="s">
        <v>115</v>
      </c>
      <c r="Y11" s="634"/>
      <c r="Z11" s="643"/>
      <c r="AA11" s="894" t="s">
        <v>116</v>
      </c>
      <c r="AB11" s="634"/>
      <c r="AC11" s="643"/>
      <c r="AD11" s="642" t="s">
        <v>117</v>
      </c>
      <c r="AE11" s="634"/>
      <c r="AF11" s="643"/>
      <c r="AG11" s="642" t="s">
        <v>118</v>
      </c>
      <c r="AH11" s="634"/>
      <c r="AI11" s="643"/>
      <c r="AJ11" s="768" t="s">
        <v>41</v>
      </c>
      <c r="AK11" s="770"/>
      <c r="AL11" s="750" t="s">
        <v>42</v>
      </c>
      <c r="AM11" s="751"/>
      <c r="AN11" s="768" t="s">
        <v>43</v>
      </c>
      <c r="AO11" s="770"/>
    </row>
    <row r="12" spans="1:42" s="3" customFormat="1" ht="42" customHeight="1" thickBot="1">
      <c r="A12" s="639"/>
      <c r="B12" s="641"/>
      <c r="C12" s="14" t="s">
        <v>39</v>
      </c>
      <c r="D12" s="15" t="s">
        <v>196</v>
      </c>
      <c r="E12" s="16" t="s">
        <v>40</v>
      </c>
      <c r="F12" s="14" t="s">
        <v>39</v>
      </c>
      <c r="G12" s="15" t="s">
        <v>196</v>
      </c>
      <c r="H12" s="16" t="s">
        <v>40</v>
      </c>
      <c r="I12" s="14" t="s">
        <v>39</v>
      </c>
      <c r="J12" s="15" t="s">
        <v>196</v>
      </c>
      <c r="K12" s="16" t="s">
        <v>40</v>
      </c>
      <c r="L12" s="14" t="s">
        <v>39</v>
      </c>
      <c r="M12" s="15" t="s">
        <v>196</v>
      </c>
      <c r="N12" s="16" t="s">
        <v>40</v>
      </c>
      <c r="O12" s="14" t="s">
        <v>39</v>
      </c>
      <c r="P12" s="15" t="s">
        <v>196</v>
      </c>
      <c r="Q12" s="16" t="s">
        <v>40</v>
      </c>
      <c r="R12" s="14" t="s">
        <v>39</v>
      </c>
      <c r="S12" s="15" t="s">
        <v>196</v>
      </c>
      <c r="T12" s="16" t="s">
        <v>40</v>
      </c>
      <c r="U12" s="14" t="s">
        <v>39</v>
      </c>
      <c r="V12" s="15" t="s">
        <v>196</v>
      </c>
      <c r="W12" s="16" t="s">
        <v>40</v>
      </c>
      <c r="X12" s="14" t="s">
        <v>39</v>
      </c>
      <c r="Y12" s="15" t="s">
        <v>196</v>
      </c>
      <c r="Z12" s="16" t="s">
        <v>40</v>
      </c>
      <c r="AA12" s="14" t="s">
        <v>39</v>
      </c>
      <c r="AB12" s="15" t="s">
        <v>196</v>
      </c>
      <c r="AC12" s="16" t="s">
        <v>40</v>
      </c>
      <c r="AD12" s="14" t="s">
        <v>39</v>
      </c>
      <c r="AE12" s="15" t="s">
        <v>196</v>
      </c>
      <c r="AF12" s="16" t="s">
        <v>40</v>
      </c>
      <c r="AG12" s="14" t="s">
        <v>39</v>
      </c>
      <c r="AH12" s="15" t="s">
        <v>196</v>
      </c>
      <c r="AI12" s="16" t="s">
        <v>40</v>
      </c>
      <c r="AJ12" s="777"/>
      <c r="AK12" s="778"/>
      <c r="AL12" s="750"/>
      <c r="AM12" s="751"/>
      <c r="AN12" s="777"/>
      <c r="AO12" s="778"/>
    </row>
    <row r="13" spans="1:42" s="19" customFormat="1" ht="22.7" customHeight="1">
      <c r="A13" s="191">
        <v>1</v>
      </c>
      <c r="B13" s="375" t="str">
        <f>реч.разв.!B17</f>
        <v>А. Мухаммадазиз</v>
      </c>
      <c r="C13" s="477">
        <v>1</v>
      </c>
      <c r="D13" s="533">
        <v>1</v>
      </c>
      <c r="E13" s="534">
        <v>2</v>
      </c>
      <c r="F13" s="477">
        <v>1</v>
      </c>
      <c r="G13" s="533">
        <v>1</v>
      </c>
      <c r="H13" s="534">
        <v>2</v>
      </c>
      <c r="I13" s="477">
        <v>1</v>
      </c>
      <c r="J13" s="533">
        <v>1</v>
      </c>
      <c r="K13" s="534">
        <v>2</v>
      </c>
      <c r="L13" s="477">
        <v>1</v>
      </c>
      <c r="M13" s="533">
        <v>1</v>
      </c>
      <c r="N13" s="534">
        <v>2</v>
      </c>
      <c r="O13" s="477">
        <v>1</v>
      </c>
      <c r="P13" s="533">
        <v>1</v>
      </c>
      <c r="Q13" s="534">
        <v>2</v>
      </c>
      <c r="R13" s="477">
        <v>1</v>
      </c>
      <c r="S13" s="533">
        <v>1</v>
      </c>
      <c r="T13" s="534">
        <v>2</v>
      </c>
      <c r="U13" s="477">
        <v>1</v>
      </c>
      <c r="V13" s="533">
        <v>1</v>
      </c>
      <c r="W13" s="534">
        <v>2</v>
      </c>
      <c r="X13" s="477">
        <v>1</v>
      </c>
      <c r="Y13" s="533">
        <v>1</v>
      </c>
      <c r="Z13" s="534">
        <v>2</v>
      </c>
      <c r="AA13" s="477">
        <v>1</v>
      </c>
      <c r="AB13" s="533">
        <v>1</v>
      </c>
      <c r="AC13" s="534">
        <v>2</v>
      </c>
      <c r="AD13" s="477">
        <v>1</v>
      </c>
      <c r="AE13" s="533">
        <v>1</v>
      </c>
      <c r="AF13" s="534">
        <v>2</v>
      </c>
      <c r="AG13" s="477">
        <v>1</v>
      </c>
      <c r="AH13" s="533">
        <v>1</v>
      </c>
      <c r="AI13" s="534">
        <v>2</v>
      </c>
      <c r="AJ13" s="27">
        <f>SUM(C13,F13,I13,L13,O13,R13,U13,X13,AA13,AD13,AG13)</f>
        <v>11</v>
      </c>
      <c r="AK13" s="28" t="str">
        <f>IF(AJ13&lt;17,"низкий",IF(AJ13&lt;28,"средний",IF(AJ13&gt;27,"высокий")))</f>
        <v>низкий</v>
      </c>
      <c r="AL13" s="27">
        <f>SUM(D13,G13,J13,M13,P13,S13,V13,Y13,AB13,AE13,AH13)</f>
        <v>11</v>
      </c>
      <c r="AM13" s="28" t="str">
        <f>IF(AL13&lt;17,"низкий",IF(AL13&lt;28,"средний",IF(AL13&gt;27,"высокий")))</f>
        <v>низкий</v>
      </c>
      <c r="AN13" s="303">
        <f>SUM(E13,H13,K13,N13,Q13,T13,W13,Z13,AC13,AF13,AI13)</f>
        <v>22</v>
      </c>
      <c r="AO13" s="28" t="str">
        <f>IF(AN13&lt;17,"низкий",IF(AN13&lt;28,"средний",IF(AN13&gt;27,"высокий")))</f>
        <v>средний</v>
      </c>
    </row>
    <row r="14" spans="1:42" s="19" customFormat="1" ht="22.7" customHeight="1">
      <c r="A14" s="191">
        <v>2</v>
      </c>
      <c r="B14" s="376" t="str">
        <f>реч.разв.!B18</f>
        <v xml:space="preserve">Б. Ильнур </v>
      </c>
      <c r="C14" s="498">
        <v>2</v>
      </c>
      <c r="D14" s="535">
        <v>2</v>
      </c>
      <c r="E14" s="536">
        <v>3</v>
      </c>
      <c r="F14" s="498">
        <v>2</v>
      </c>
      <c r="G14" s="535">
        <v>2</v>
      </c>
      <c r="H14" s="536">
        <v>3</v>
      </c>
      <c r="I14" s="498">
        <v>2</v>
      </c>
      <c r="J14" s="535">
        <v>2</v>
      </c>
      <c r="K14" s="536">
        <v>3</v>
      </c>
      <c r="L14" s="498">
        <v>2</v>
      </c>
      <c r="M14" s="535">
        <v>2</v>
      </c>
      <c r="N14" s="536">
        <v>3</v>
      </c>
      <c r="O14" s="498">
        <v>2</v>
      </c>
      <c r="P14" s="535">
        <v>2</v>
      </c>
      <c r="Q14" s="536">
        <v>3</v>
      </c>
      <c r="R14" s="498">
        <v>2</v>
      </c>
      <c r="S14" s="535">
        <v>2</v>
      </c>
      <c r="T14" s="536">
        <v>3</v>
      </c>
      <c r="U14" s="498">
        <v>2</v>
      </c>
      <c r="V14" s="535">
        <v>2</v>
      </c>
      <c r="W14" s="536">
        <v>3</v>
      </c>
      <c r="X14" s="498">
        <v>2</v>
      </c>
      <c r="Y14" s="535">
        <v>2</v>
      </c>
      <c r="Z14" s="536">
        <v>3</v>
      </c>
      <c r="AA14" s="498">
        <v>2</v>
      </c>
      <c r="AB14" s="535">
        <v>2</v>
      </c>
      <c r="AC14" s="536">
        <v>3</v>
      </c>
      <c r="AD14" s="498">
        <v>2</v>
      </c>
      <c r="AE14" s="535">
        <v>2</v>
      </c>
      <c r="AF14" s="536">
        <v>3</v>
      </c>
      <c r="AG14" s="498">
        <v>2</v>
      </c>
      <c r="AH14" s="535">
        <v>2</v>
      </c>
      <c r="AI14" s="536">
        <v>3</v>
      </c>
      <c r="AJ14" s="30">
        <f t="shared" ref="AJ14:AJ27" si="0">SUM(C14,F14,I14,L14,O14,R14,U14,X14,AA14,AD14,AG14)</f>
        <v>22</v>
      </c>
      <c r="AK14" s="31" t="str">
        <f t="shared" ref="AK14:AK27" si="1">IF(AJ14&lt;17,"низкий",IF(AJ14&lt;28,"средний",IF(AJ14&gt;27,"высокий")))</f>
        <v>средний</v>
      </c>
      <c r="AL14" s="30">
        <f>SUM(D14,G14,J14,M14,P14,S14,V14,Y14,AB14,AE14,AH14)</f>
        <v>22</v>
      </c>
      <c r="AM14" s="495" t="str">
        <f t="shared" ref="AM14" si="2">IF(AL14&lt;17,"низкий",IF(AL14&lt;28,"средний",IF(AL14&gt;27,"высокий")))</f>
        <v>средний</v>
      </c>
      <c r="AN14" s="304">
        <f t="shared" ref="AN14:AN27" si="3">SUM(E14,H14,K14,N14,Q14,T14,W14,Z14,AC14,AF14,AI14)</f>
        <v>33</v>
      </c>
      <c r="AO14" s="31" t="str">
        <f t="shared" ref="AO14:AO27" si="4">IF(AN14&lt;17,"низкий",IF(AN14&lt;28,"средний",IF(AN14&gt;27,"высокий")))</f>
        <v>высокий</v>
      </c>
    </row>
    <row r="15" spans="1:42" s="19" customFormat="1" ht="22.7" customHeight="1">
      <c r="A15" s="191">
        <v>3</v>
      </c>
      <c r="B15" s="376" t="str">
        <f>реч.разв.!B19</f>
        <v>Б. Виталина</v>
      </c>
      <c r="C15" s="498">
        <v>2</v>
      </c>
      <c r="D15" s="535">
        <v>2</v>
      </c>
      <c r="E15" s="536">
        <v>3</v>
      </c>
      <c r="F15" s="498">
        <v>2</v>
      </c>
      <c r="G15" s="535">
        <v>2</v>
      </c>
      <c r="H15" s="536">
        <v>3</v>
      </c>
      <c r="I15" s="498">
        <v>2</v>
      </c>
      <c r="J15" s="535">
        <v>2</v>
      </c>
      <c r="K15" s="536">
        <v>3</v>
      </c>
      <c r="L15" s="498">
        <v>2</v>
      </c>
      <c r="M15" s="535">
        <v>2</v>
      </c>
      <c r="N15" s="536">
        <v>3</v>
      </c>
      <c r="O15" s="498">
        <v>2</v>
      </c>
      <c r="P15" s="535">
        <v>2</v>
      </c>
      <c r="Q15" s="536">
        <v>3</v>
      </c>
      <c r="R15" s="498">
        <v>2</v>
      </c>
      <c r="S15" s="535">
        <v>2</v>
      </c>
      <c r="T15" s="536">
        <v>3</v>
      </c>
      <c r="U15" s="498">
        <v>2</v>
      </c>
      <c r="V15" s="535">
        <v>2</v>
      </c>
      <c r="W15" s="536">
        <v>3</v>
      </c>
      <c r="X15" s="498">
        <v>2</v>
      </c>
      <c r="Y15" s="535">
        <v>2</v>
      </c>
      <c r="Z15" s="536">
        <v>3</v>
      </c>
      <c r="AA15" s="498">
        <v>2</v>
      </c>
      <c r="AB15" s="535">
        <v>2</v>
      </c>
      <c r="AC15" s="536">
        <v>3</v>
      </c>
      <c r="AD15" s="498">
        <v>2</v>
      </c>
      <c r="AE15" s="535">
        <v>2</v>
      </c>
      <c r="AF15" s="536">
        <v>3</v>
      </c>
      <c r="AG15" s="498">
        <v>2</v>
      </c>
      <c r="AH15" s="535">
        <v>2</v>
      </c>
      <c r="AI15" s="536">
        <v>3</v>
      </c>
      <c r="AJ15" s="30">
        <f t="shared" si="0"/>
        <v>22</v>
      </c>
      <c r="AK15" s="31" t="str">
        <f t="shared" si="1"/>
        <v>средний</v>
      </c>
      <c r="AL15" s="30">
        <f t="shared" ref="AL15:AL39" si="5">SUM(D15,G15,J15,M15,P15,S15,V15,Y15,AB15,AE15,AH15)</f>
        <v>22</v>
      </c>
      <c r="AM15" s="495" t="str">
        <f t="shared" ref="AM15:AM43" si="6">IF(AL15&lt;17,"низкий",IF(AL15&lt;28,"средний",IF(AL15&gt;27,"высокий")))</f>
        <v>средний</v>
      </c>
      <c r="AN15" s="304">
        <f t="shared" si="3"/>
        <v>33</v>
      </c>
      <c r="AO15" s="31" t="str">
        <f t="shared" si="4"/>
        <v>высокий</v>
      </c>
    </row>
    <row r="16" spans="1:42" s="19" customFormat="1" ht="22.7" customHeight="1">
      <c r="A16" s="191">
        <v>4</v>
      </c>
      <c r="B16" s="376" t="str">
        <f>реч.разв.!B20</f>
        <v xml:space="preserve">Б. Зубаил </v>
      </c>
      <c r="C16" s="498">
        <v>1</v>
      </c>
      <c r="D16" s="535">
        <v>1</v>
      </c>
      <c r="E16" s="536">
        <v>2</v>
      </c>
      <c r="F16" s="498">
        <v>1</v>
      </c>
      <c r="G16" s="535">
        <v>1</v>
      </c>
      <c r="H16" s="536">
        <v>2</v>
      </c>
      <c r="I16" s="498">
        <v>1</v>
      </c>
      <c r="J16" s="535">
        <v>1</v>
      </c>
      <c r="K16" s="536">
        <v>2</v>
      </c>
      <c r="L16" s="498">
        <v>1</v>
      </c>
      <c r="M16" s="535">
        <v>1</v>
      </c>
      <c r="N16" s="536">
        <v>2</v>
      </c>
      <c r="O16" s="498">
        <v>1</v>
      </c>
      <c r="P16" s="535">
        <v>1</v>
      </c>
      <c r="Q16" s="536">
        <v>2</v>
      </c>
      <c r="R16" s="498">
        <v>1</v>
      </c>
      <c r="S16" s="535">
        <v>1</v>
      </c>
      <c r="T16" s="536">
        <v>2</v>
      </c>
      <c r="U16" s="498">
        <v>1</v>
      </c>
      <c r="V16" s="535">
        <v>1</v>
      </c>
      <c r="W16" s="536">
        <v>2</v>
      </c>
      <c r="X16" s="498">
        <v>1</v>
      </c>
      <c r="Y16" s="535">
        <v>1</v>
      </c>
      <c r="Z16" s="536">
        <v>2</v>
      </c>
      <c r="AA16" s="498">
        <v>1</v>
      </c>
      <c r="AB16" s="535">
        <v>1</v>
      </c>
      <c r="AC16" s="536">
        <v>2</v>
      </c>
      <c r="AD16" s="498">
        <v>1</v>
      </c>
      <c r="AE16" s="535">
        <v>1</v>
      </c>
      <c r="AF16" s="536">
        <v>2</v>
      </c>
      <c r="AG16" s="498">
        <v>1</v>
      </c>
      <c r="AH16" s="535">
        <v>1</v>
      </c>
      <c r="AI16" s="536">
        <v>2</v>
      </c>
      <c r="AJ16" s="30">
        <f t="shared" si="0"/>
        <v>11</v>
      </c>
      <c r="AK16" s="31" t="str">
        <f t="shared" si="1"/>
        <v>низкий</v>
      </c>
      <c r="AL16" s="30">
        <f t="shared" si="5"/>
        <v>11</v>
      </c>
      <c r="AM16" s="495" t="str">
        <f t="shared" si="6"/>
        <v>низкий</v>
      </c>
      <c r="AN16" s="304">
        <f t="shared" si="3"/>
        <v>22</v>
      </c>
      <c r="AO16" s="31" t="str">
        <f t="shared" si="4"/>
        <v>средний</v>
      </c>
    </row>
    <row r="17" spans="1:41" s="19" customFormat="1" ht="22.7" customHeight="1">
      <c r="A17" s="191">
        <v>5</v>
      </c>
      <c r="B17" s="376" t="str">
        <f>реч.разв.!B21</f>
        <v xml:space="preserve">В. Илья </v>
      </c>
      <c r="C17" s="498">
        <v>2</v>
      </c>
      <c r="D17" s="535">
        <v>2</v>
      </c>
      <c r="E17" s="536">
        <v>3</v>
      </c>
      <c r="F17" s="498">
        <v>2</v>
      </c>
      <c r="G17" s="535">
        <v>2</v>
      </c>
      <c r="H17" s="536">
        <v>3</v>
      </c>
      <c r="I17" s="498">
        <v>2</v>
      </c>
      <c r="J17" s="535">
        <v>2</v>
      </c>
      <c r="K17" s="536">
        <v>3</v>
      </c>
      <c r="L17" s="498">
        <v>2</v>
      </c>
      <c r="M17" s="535">
        <v>2</v>
      </c>
      <c r="N17" s="536">
        <v>3</v>
      </c>
      <c r="O17" s="498">
        <v>2</v>
      </c>
      <c r="P17" s="535">
        <v>2</v>
      </c>
      <c r="Q17" s="536">
        <v>3</v>
      </c>
      <c r="R17" s="498">
        <v>2</v>
      </c>
      <c r="S17" s="535">
        <v>2</v>
      </c>
      <c r="T17" s="536">
        <v>3</v>
      </c>
      <c r="U17" s="498">
        <v>2</v>
      </c>
      <c r="V17" s="535">
        <v>2</v>
      </c>
      <c r="W17" s="536">
        <v>3</v>
      </c>
      <c r="X17" s="498">
        <v>2</v>
      </c>
      <c r="Y17" s="535">
        <v>2</v>
      </c>
      <c r="Z17" s="536">
        <v>3</v>
      </c>
      <c r="AA17" s="498">
        <v>2</v>
      </c>
      <c r="AB17" s="535">
        <v>2</v>
      </c>
      <c r="AC17" s="536">
        <v>3</v>
      </c>
      <c r="AD17" s="498">
        <v>2</v>
      </c>
      <c r="AE17" s="535">
        <v>2</v>
      </c>
      <c r="AF17" s="536">
        <v>3</v>
      </c>
      <c r="AG17" s="498">
        <v>2</v>
      </c>
      <c r="AH17" s="535">
        <v>2</v>
      </c>
      <c r="AI17" s="536">
        <v>3</v>
      </c>
      <c r="AJ17" s="30">
        <f t="shared" si="0"/>
        <v>22</v>
      </c>
      <c r="AK17" s="31" t="str">
        <f t="shared" si="1"/>
        <v>средний</v>
      </c>
      <c r="AL17" s="30">
        <f t="shared" si="5"/>
        <v>22</v>
      </c>
      <c r="AM17" s="495" t="str">
        <f t="shared" si="6"/>
        <v>средний</v>
      </c>
      <c r="AN17" s="304">
        <f t="shared" si="3"/>
        <v>33</v>
      </c>
      <c r="AO17" s="31" t="str">
        <f t="shared" si="4"/>
        <v>высокий</v>
      </c>
    </row>
    <row r="18" spans="1:41" s="19" customFormat="1" ht="22.7" customHeight="1">
      <c r="A18" s="191">
        <v>6</v>
      </c>
      <c r="B18" s="376" t="str">
        <f>реч.разв.!B22</f>
        <v xml:space="preserve">В. Антон </v>
      </c>
      <c r="C18" s="498">
        <v>2</v>
      </c>
      <c r="D18" s="535">
        <v>2</v>
      </c>
      <c r="E18" s="536">
        <v>3</v>
      </c>
      <c r="F18" s="498">
        <v>2</v>
      </c>
      <c r="G18" s="535">
        <v>2</v>
      </c>
      <c r="H18" s="536">
        <v>3</v>
      </c>
      <c r="I18" s="498">
        <v>2</v>
      </c>
      <c r="J18" s="535">
        <v>2</v>
      </c>
      <c r="K18" s="536">
        <v>3</v>
      </c>
      <c r="L18" s="498">
        <v>2</v>
      </c>
      <c r="M18" s="535">
        <v>2</v>
      </c>
      <c r="N18" s="536">
        <v>3</v>
      </c>
      <c r="O18" s="498">
        <v>2</v>
      </c>
      <c r="P18" s="535">
        <v>2</v>
      </c>
      <c r="Q18" s="536">
        <v>3</v>
      </c>
      <c r="R18" s="498">
        <v>2</v>
      </c>
      <c r="S18" s="535">
        <v>2</v>
      </c>
      <c r="T18" s="536">
        <v>3</v>
      </c>
      <c r="U18" s="498">
        <v>2</v>
      </c>
      <c r="V18" s="535">
        <v>2</v>
      </c>
      <c r="W18" s="536">
        <v>3</v>
      </c>
      <c r="X18" s="498">
        <v>2</v>
      </c>
      <c r="Y18" s="535">
        <v>2</v>
      </c>
      <c r="Z18" s="536">
        <v>3</v>
      </c>
      <c r="AA18" s="498">
        <v>2</v>
      </c>
      <c r="AB18" s="535">
        <v>2</v>
      </c>
      <c r="AC18" s="536">
        <v>3</v>
      </c>
      <c r="AD18" s="498">
        <v>2</v>
      </c>
      <c r="AE18" s="535">
        <v>2</v>
      </c>
      <c r="AF18" s="536">
        <v>3</v>
      </c>
      <c r="AG18" s="498">
        <v>2</v>
      </c>
      <c r="AH18" s="535">
        <v>2</v>
      </c>
      <c r="AI18" s="536">
        <v>3</v>
      </c>
      <c r="AJ18" s="30">
        <f t="shared" si="0"/>
        <v>22</v>
      </c>
      <c r="AK18" s="31" t="str">
        <f t="shared" si="1"/>
        <v>средний</v>
      </c>
      <c r="AL18" s="30">
        <f t="shared" si="5"/>
        <v>22</v>
      </c>
      <c r="AM18" s="495" t="str">
        <f t="shared" si="6"/>
        <v>средний</v>
      </c>
      <c r="AN18" s="304">
        <f t="shared" si="3"/>
        <v>33</v>
      </c>
      <c r="AO18" s="31" t="str">
        <f t="shared" si="4"/>
        <v>высокий</v>
      </c>
    </row>
    <row r="19" spans="1:41" s="19" customFormat="1" ht="22.7" customHeight="1">
      <c r="A19" s="191">
        <v>7</v>
      </c>
      <c r="B19" s="376" t="str">
        <f>реч.разв.!B23</f>
        <v xml:space="preserve">Г. Байсангур </v>
      </c>
      <c r="C19" s="498">
        <v>2</v>
      </c>
      <c r="D19" s="535">
        <v>2</v>
      </c>
      <c r="E19" s="536">
        <v>3</v>
      </c>
      <c r="F19" s="498">
        <v>2</v>
      </c>
      <c r="G19" s="535">
        <v>2</v>
      </c>
      <c r="H19" s="536">
        <v>3</v>
      </c>
      <c r="I19" s="498">
        <v>2</v>
      </c>
      <c r="J19" s="535">
        <v>2</v>
      </c>
      <c r="K19" s="536">
        <v>3</v>
      </c>
      <c r="L19" s="498">
        <v>2</v>
      </c>
      <c r="M19" s="535">
        <v>2</v>
      </c>
      <c r="N19" s="536">
        <v>3</v>
      </c>
      <c r="O19" s="498">
        <v>2</v>
      </c>
      <c r="P19" s="535">
        <v>2</v>
      </c>
      <c r="Q19" s="536">
        <v>3</v>
      </c>
      <c r="R19" s="498">
        <v>2</v>
      </c>
      <c r="S19" s="535">
        <v>2</v>
      </c>
      <c r="T19" s="536">
        <v>3</v>
      </c>
      <c r="U19" s="498">
        <v>2</v>
      </c>
      <c r="V19" s="535">
        <v>2</v>
      </c>
      <c r="W19" s="536">
        <v>3</v>
      </c>
      <c r="X19" s="498">
        <v>2</v>
      </c>
      <c r="Y19" s="535">
        <v>2</v>
      </c>
      <c r="Z19" s="536">
        <v>3</v>
      </c>
      <c r="AA19" s="498">
        <v>2</v>
      </c>
      <c r="AB19" s="535">
        <v>2</v>
      </c>
      <c r="AC19" s="536">
        <v>3</v>
      </c>
      <c r="AD19" s="498">
        <v>2</v>
      </c>
      <c r="AE19" s="535">
        <v>2</v>
      </c>
      <c r="AF19" s="536">
        <v>3</v>
      </c>
      <c r="AG19" s="498">
        <v>2</v>
      </c>
      <c r="AH19" s="535">
        <v>2</v>
      </c>
      <c r="AI19" s="536">
        <v>3</v>
      </c>
      <c r="AJ19" s="30">
        <f t="shared" si="0"/>
        <v>22</v>
      </c>
      <c r="AK19" s="31" t="str">
        <f t="shared" si="1"/>
        <v>средний</v>
      </c>
      <c r="AL19" s="30">
        <f t="shared" si="5"/>
        <v>22</v>
      </c>
      <c r="AM19" s="495" t="str">
        <f t="shared" si="6"/>
        <v>средний</v>
      </c>
      <c r="AN19" s="304">
        <f t="shared" si="3"/>
        <v>33</v>
      </c>
      <c r="AO19" s="31" t="str">
        <f t="shared" si="4"/>
        <v>высокий</v>
      </c>
    </row>
    <row r="20" spans="1:41" s="19" customFormat="1" ht="22.7" customHeight="1">
      <c r="A20" s="191">
        <v>8</v>
      </c>
      <c r="B20" s="376" t="str">
        <f>реч.разв.!B24</f>
        <v xml:space="preserve">Г. Антонина </v>
      </c>
      <c r="C20" s="498">
        <v>2</v>
      </c>
      <c r="D20" s="535">
        <v>2</v>
      </c>
      <c r="E20" s="536">
        <v>3</v>
      </c>
      <c r="F20" s="498">
        <v>2</v>
      </c>
      <c r="G20" s="535">
        <v>2</v>
      </c>
      <c r="H20" s="536">
        <v>3</v>
      </c>
      <c r="I20" s="498">
        <v>3</v>
      </c>
      <c r="J20" s="535">
        <v>3</v>
      </c>
      <c r="K20" s="536">
        <v>3</v>
      </c>
      <c r="L20" s="498">
        <v>2</v>
      </c>
      <c r="M20" s="535">
        <v>2</v>
      </c>
      <c r="N20" s="536">
        <v>3</v>
      </c>
      <c r="O20" s="498">
        <v>3</v>
      </c>
      <c r="P20" s="535">
        <v>3</v>
      </c>
      <c r="Q20" s="536">
        <v>3</v>
      </c>
      <c r="R20" s="498">
        <v>2</v>
      </c>
      <c r="S20" s="535">
        <v>2</v>
      </c>
      <c r="T20" s="536">
        <v>3</v>
      </c>
      <c r="U20" s="498">
        <v>2</v>
      </c>
      <c r="V20" s="535">
        <v>3</v>
      </c>
      <c r="W20" s="536">
        <v>3</v>
      </c>
      <c r="X20" s="498">
        <v>3</v>
      </c>
      <c r="Y20" s="535">
        <v>3</v>
      </c>
      <c r="Z20" s="536">
        <v>3</v>
      </c>
      <c r="AA20" s="498">
        <v>3</v>
      </c>
      <c r="AB20" s="535">
        <v>3</v>
      </c>
      <c r="AC20" s="536">
        <v>3</v>
      </c>
      <c r="AD20" s="498">
        <v>3</v>
      </c>
      <c r="AE20" s="535">
        <v>3</v>
      </c>
      <c r="AF20" s="536">
        <v>3</v>
      </c>
      <c r="AG20" s="498">
        <v>3</v>
      </c>
      <c r="AH20" s="535">
        <v>3</v>
      </c>
      <c r="AI20" s="536">
        <v>3</v>
      </c>
      <c r="AJ20" s="30">
        <f t="shared" si="0"/>
        <v>28</v>
      </c>
      <c r="AK20" s="31" t="str">
        <f t="shared" si="1"/>
        <v>высокий</v>
      </c>
      <c r="AL20" s="30">
        <f t="shared" si="5"/>
        <v>29</v>
      </c>
      <c r="AM20" s="495" t="str">
        <f t="shared" si="6"/>
        <v>высокий</v>
      </c>
      <c r="AN20" s="304">
        <f t="shared" si="3"/>
        <v>33</v>
      </c>
      <c r="AO20" s="31" t="str">
        <f t="shared" si="4"/>
        <v>высокий</v>
      </c>
    </row>
    <row r="21" spans="1:41" s="19" customFormat="1" ht="22.7" customHeight="1">
      <c r="A21" s="191">
        <v>9</v>
      </c>
      <c r="B21" s="376" t="str">
        <f>реч.разв.!B25</f>
        <v xml:space="preserve">Д. Полина </v>
      </c>
      <c r="C21" s="498">
        <v>3</v>
      </c>
      <c r="D21" s="535">
        <v>3</v>
      </c>
      <c r="E21" s="536">
        <v>3</v>
      </c>
      <c r="F21" s="498">
        <v>3</v>
      </c>
      <c r="G21" s="535">
        <v>3</v>
      </c>
      <c r="H21" s="536">
        <v>3</v>
      </c>
      <c r="I21" s="498">
        <v>3</v>
      </c>
      <c r="J21" s="535">
        <v>3</v>
      </c>
      <c r="K21" s="536">
        <v>3</v>
      </c>
      <c r="L21" s="498">
        <v>3</v>
      </c>
      <c r="M21" s="535">
        <v>3</v>
      </c>
      <c r="N21" s="536">
        <v>3</v>
      </c>
      <c r="O21" s="498">
        <v>3</v>
      </c>
      <c r="P21" s="535">
        <v>3</v>
      </c>
      <c r="Q21" s="536">
        <v>3</v>
      </c>
      <c r="R21" s="498">
        <v>2</v>
      </c>
      <c r="S21" s="535">
        <v>2</v>
      </c>
      <c r="T21" s="536">
        <v>3</v>
      </c>
      <c r="U21" s="498">
        <v>2</v>
      </c>
      <c r="V21" s="535">
        <v>3</v>
      </c>
      <c r="W21" s="536">
        <v>3</v>
      </c>
      <c r="X21" s="498">
        <v>3</v>
      </c>
      <c r="Y21" s="535">
        <v>3</v>
      </c>
      <c r="Z21" s="536">
        <v>3</v>
      </c>
      <c r="AA21" s="498">
        <v>2</v>
      </c>
      <c r="AB21" s="535">
        <v>2</v>
      </c>
      <c r="AC21" s="536">
        <v>3</v>
      </c>
      <c r="AD21" s="498">
        <v>2</v>
      </c>
      <c r="AE21" s="535">
        <v>2</v>
      </c>
      <c r="AF21" s="536">
        <v>3</v>
      </c>
      <c r="AG21" s="498">
        <v>2</v>
      </c>
      <c r="AH21" s="535">
        <v>3</v>
      </c>
      <c r="AI21" s="536">
        <v>3</v>
      </c>
      <c r="AJ21" s="30">
        <f t="shared" si="0"/>
        <v>28</v>
      </c>
      <c r="AK21" s="31" t="str">
        <f t="shared" si="1"/>
        <v>высокий</v>
      </c>
      <c r="AL21" s="30">
        <f t="shared" si="5"/>
        <v>30</v>
      </c>
      <c r="AM21" s="495" t="str">
        <f t="shared" si="6"/>
        <v>высокий</v>
      </c>
      <c r="AN21" s="304">
        <f t="shared" si="3"/>
        <v>33</v>
      </c>
      <c r="AO21" s="31" t="str">
        <f t="shared" si="4"/>
        <v>высокий</v>
      </c>
    </row>
    <row r="22" spans="1:41" s="19" customFormat="1" ht="22.7" customHeight="1">
      <c r="A22" s="191">
        <v>10</v>
      </c>
      <c r="B22" s="376" t="str">
        <f>реч.разв.!B26</f>
        <v xml:space="preserve">Е. Евгений </v>
      </c>
      <c r="C22" s="498">
        <v>2</v>
      </c>
      <c r="D22" s="535">
        <v>2</v>
      </c>
      <c r="E22" s="536">
        <v>3</v>
      </c>
      <c r="F22" s="498">
        <v>2</v>
      </c>
      <c r="G22" s="535">
        <v>2</v>
      </c>
      <c r="H22" s="536">
        <v>3</v>
      </c>
      <c r="I22" s="498">
        <v>2</v>
      </c>
      <c r="J22" s="535">
        <v>3</v>
      </c>
      <c r="K22" s="536">
        <v>3</v>
      </c>
      <c r="L22" s="498">
        <v>2</v>
      </c>
      <c r="M22" s="535">
        <v>3</v>
      </c>
      <c r="N22" s="536">
        <v>3</v>
      </c>
      <c r="O22" s="498">
        <v>2</v>
      </c>
      <c r="P22" s="535">
        <v>2</v>
      </c>
      <c r="Q22" s="536">
        <v>3</v>
      </c>
      <c r="R22" s="498">
        <v>2</v>
      </c>
      <c r="S22" s="535">
        <v>2</v>
      </c>
      <c r="T22" s="536">
        <v>3</v>
      </c>
      <c r="U22" s="498">
        <v>2</v>
      </c>
      <c r="V22" s="535">
        <v>3</v>
      </c>
      <c r="W22" s="536">
        <v>3</v>
      </c>
      <c r="X22" s="498">
        <v>2</v>
      </c>
      <c r="Y22" s="535">
        <v>3</v>
      </c>
      <c r="Z22" s="536">
        <v>3</v>
      </c>
      <c r="AA22" s="498">
        <v>2</v>
      </c>
      <c r="AB22" s="535">
        <v>2</v>
      </c>
      <c r="AC22" s="536">
        <v>3</v>
      </c>
      <c r="AD22" s="498">
        <v>2</v>
      </c>
      <c r="AE22" s="535">
        <v>2</v>
      </c>
      <c r="AF22" s="536">
        <v>3</v>
      </c>
      <c r="AG22" s="498">
        <v>2</v>
      </c>
      <c r="AH22" s="535">
        <v>3</v>
      </c>
      <c r="AI22" s="536">
        <v>3</v>
      </c>
      <c r="AJ22" s="30">
        <f t="shared" si="0"/>
        <v>22</v>
      </c>
      <c r="AK22" s="31" t="str">
        <f t="shared" si="1"/>
        <v>средний</v>
      </c>
      <c r="AL22" s="30">
        <f t="shared" si="5"/>
        <v>27</v>
      </c>
      <c r="AM22" s="495" t="str">
        <f t="shared" si="6"/>
        <v>средний</v>
      </c>
      <c r="AN22" s="304">
        <f t="shared" si="3"/>
        <v>33</v>
      </c>
      <c r="AO22" s="31" t="str">
        <f t="shared" si="4"/>
        <v>высокий</v>
      </c>
    </row>
    <row r="23" spans="1:41" s="19" customFormat="1" ht="22.7" customHeight="1">
      <c r="A23" s="191">
        <v>11</v>
      </c>
      <c r="B23" s="376" t="str">
        <f>реч.разв.!B27</f>
        <v xml:space="preserve">К.Мирон </v>
      </c>
      <c r="C23" s="498">
        <v>2</v>
      </c>
      <c r="D23" s="535">
        <v>2</v>
      </c>
      <c r="E23" s="536">
        <v>3</v>
      </c>
      <c r="F23" s="498">
        <v>2</v>
      </c>
      <c r="G23" s="535">
        <v>2</v>
      </c>
      <c r="H23" s="536">
        <v>3</v>
      </c>
      <c r="I23" s="498">
        <v>2</v>
      </c>
      <c r="J23" s="535">
        <v>2</v>
      </c>
      <c r="K23" s="536">
        <v>3</v>
      </c>
      <c r="L23" s="498">
        <v>2</v>
      </c>
      <c r="M23" s="535">
        <v>2</v>
      </c>
      <c r="N23" s="536">
        <v>3</v>
      </c>
      <c r="O23" s="498">
        <v>2</v>
      </c>
      <c r="P23" s="535">
        <v>2</v>
      </c>
      <c r="Q23" s="536">
        <v>3</v>
      </c>
      <c r="R23" s="498">
        <v>2</v>
      </c>
      <c r="S23" s="535">
        <v>2</v>
      </c>
      <c r="T23" s="536">
        <v>3</v>
      </c>
      <c r="U23" s="498">
        <v>2</v>
      </c>
      <c r="V23" s="535">
        <v>2</v>
      </c>
      <c r="W23" s="536">
        <v>3</v>
      </c>
      <c r="X23" s="498">
        <v>2</v>
      </c>
      <c r="Y23" s="535">
        <v>3</v>
      </c>
      <c r="Z23" s="536">
        <v>3</v>
      </c>
      <c r="AA23" s="498">
        <v>2</v>
      </c>
      <c r="AB23" s="535">
        <v>2</v>
      </c>
      <c r="AC23" s="536">
        <v>3</v>
      </c>
      <c r="AD23" s="498">
        <v>2</v>
      </c>
      <c r="AE23" s="535">
        <v>2</v>
      </c>
      <c r="AF23" s="536">
        <v>3</v>
      </c>
      <c r="AG23" s="498">
        <v>2</v>
      </c>
      <c r="AH23" s="535">
        <v>3</v>
      </c>
      <c r="AI23" s="536">
        <v>3</v>
      </c>
      <c r="AJ23" s="30">
        <f t="shared" si="0"/>
        <v>22</v>
      </c>
      <c r="AK23" s="31" t="str">
        <f t="shared" si="1"/>
        <v>средний</v>
      </c>
      <c r="AL23" s="30">
        <f t="shared" si="5"/>
        <v>24</v>
      </c>
      <c r="AM23" s="495" t="str">
        <f t="shared" si="6"/>
        <v>средний</v>
      </c>
      <c r="AN23" s="304">
        <f t="shared" si="3"/>
        <v>33</v>
      </c>
      <c r="AO23" s="31" t="str">
        <f t="shared" si="4"/>
        <v>высокий</v>
      </c>
    </row>
    <row r="24" spans="1:41" s="19" customFormat="1" ht="22.7" customHeight="1">
      <c r="A24" s="191">
        <v>12</v>
      </c>
      <c r="B24" s="376" t="str">
        <f>реч.разв.!B28</f>
        <v>К. Ульяна</v>
      </c>
      <c r="C24" s="498">
        <v>2</v>
      </c>
      <c r="D24" s="535">
        <v>2</v>
      </c>
      <c r="E24" s="536">
        <v>3</v>
      </c>
      <c r="F24" s="498">
        <v>2</v>
      </c>
      <c r="G24" s="535">
        <v>2</v>
      </c>
      <c r="H24" s="536">
        <v>3</v>
      </c>
      <c r="I24" s="498">
        <v>2</v>
      </c>
      <c r="J24" s="535">
        <v>2</v>
      </c>
      <c r="K24" s="536">
        <v>3</v>
      </c>
      <c r="L24" s="498">
        <v>2</v>
      </c>
      <c r="M24" s="535">
        <v>2</v>
      </c>
      <c r="N24" s="536">
        <v>3</v>
      </c>
      <c r="O24" s="498">
        <v>2</v>
      </c>
      <c r="P24" s="535">
        <v>2</v>
      </c>
      <c r="Q24" s="536">
        <v>3</v>
      </c>
      <c r="R24" s="498">
        <v>2</v>
      </c>
      <c r="S24" s="535">
        <v>2</v>
      </c>
      <c r="T24" s="536">
        <v>3</v>
      </c>
      <c r="U24" s="498">
        <v>2</v>
      </c>
      <c r="V24" s="535">
        <v>2</v>
      </c>
      <c r="W24" s="536">
        <v>3</v>
      </c>
      <c r="X24" s="498">
        <v>2</v>
      </c>
      <c r="Y24" s="535">
        <v>3</v>
      </c>
      <c r="Z24" s="536">
        <v>3</v>
      </c>
      <c r="AA24" s="498">
        <v>2</v>
      </c>
      <c r="AB24" s="535">
        <v>2</v>
      </c>
      <c r="AC24" s="536">
        <v>3</v>
      </c>
      <c r="AD24" s="498">
        <v>2</v>
      </c>
      <c r="AE24" s="535">
        <v>2</v>
      </c>
      <c r="AF24" s="536">
        <v>3</v>
      </c>
      <c r="AG24" s="498">
        <v>2</v>
      </c>
      <c r="AH24" s="535">
        <v>2</v>
      </c>
      <c r="AI24" s="536">
        <v>3</v>
      </c>
      <c r="AJ24" s="30">
        <f t="shared" si="0"/>
        <v>22</v>
      </c>
      <c r="AK24" s="31" t="str">
        <f t="shared" si="1"/>
        <v>средний</v>
      </c>
      <c r="AL24" s="30">
        <f t="shared" si="5"/>
        <v>23</v>
      </c>
      <c r="AM24" s="495" t="str">
        <f t="shared" si="6"/>
        <v>средний</v>
      </c>
      <c r="AN24" s="304">
        <f t="shared" si="3"/>
        <v>33</v>
      </c>
      <c r="AO24" s="31" t="str">
        <f t="shared" si="4"/>
        <v>высокий</v>
      </c>
    </row>
    <row r="25" spans="1:41" s="19" customFormat="1" ht="22.7" customHeight="1">
      <c r="A25" s="191">
        <v>13</v>
      </c>
      <c r="B25" s="376" t="str">
        <f>реч.разв.!B29</f>
        <v xml:space="preserve">К. Аделина </v>
      </c>
      <c r="C25" s="498">
        <v>2</v>
      </c>
      <c r="D25" s="535">
        <v>2</v>
      </c>
      <c r="E25" s="536">
        <v>3</v>
      </c>
      <c r="F25" s="498">
        <v>2</v>
      </c>
      <c r="G25" s="535">
        <v>2</v>
      </c>
      <c r="H25" s="536">
        <v>3</v>
      </c>
      <c r="I25" s="498">
        <v>2</v>
      </c>
      <c r="J25" s="535">
        <v>2</v>
      </c>
      <c r="K25" s="536">
        <v>3</v>
      </c>
      <c r="L25" s="498">
        <v>2</v>
      </c>
      <c r="M25" s="535">
        <v>2</v>
      </c>
      <c r="N25" s="536">
        <v>3</v>
      </c>
      <c r="O25" s="498">
        <v>2</v>
      </c>
      <c r="P25" s="535">
        <v>3</v>
      </c>
      <c r="Q25" s="536">
        <v>3</v>
      </c>
      <c r="R25" s="498">
        <v>2</v>
      </c>
      <c r="S25" s="535">
        <v>2</v>
      </c>
      <c r="T25" s="536">
        <v>3</v>
      </c>
      <c r="U25" s="498">
        <v>2</v>
      </c>
      <c r="V25" s="535">
        <v>2</v>
      </c>
      <c r="W25" s="536">
        <v>3</v>
      </c>
      <c r="X25" s="498">
        <v>2</v>
      </c>
      <c r="Y25" s="535">
        <v>2</v>
      </c>
      <c r="Z25" s="536">
        <v>3</v>
      </c>
      <c r="AA25" s="498">
        <v>2</v>
      </c>
      <c r="AB25" s="535">
        <v>2</v>
      </c>
      <c r="AC25" s="536">
        <v>3</v>
      </c>
      <c r="AD25" s="498">
        <v>2</v>
      </c>
      <c r="AE25" s="535">
        <v>2</v>
      </c>
      <c r="AF25" s="536">
        <v>3</v>
      </c>
      <c r="AG25" s="498">
        <v>2</v>
      </c>
      <c r="AH25" s="535">
        <v>2</v>
      </c>
      <c r="AI25" s="536">
        <v>3</v>
      </c>
      <c r="AJ25" s="30">
        <f t="shared" si="0"/>
        <v>22</v>
      </c>
      <c r="AK25" s="31" t="str">
        <f t="shared" si="1"/>
        <v>средний</v>
      </c>
      <c r="AL25" s="30">
        <f t="shared" si="5"/>
        <v>23</v>
      </c>
      <c r="AM25" s="495" t="str">
        <f t="shared" si="6"/>
        <v>средний</v>
      </c>
      <c r="AN25" s="304">
        <f t="shared" si="3"/>
        <v>33</v>
      </c>
      <c r="AO25" s="31" t="str">
        <f t="shared" si="4"/>
        <v>высокий</v>
      </c>
    </row>
    <row r="26" spans="1:41" s="19" customFormat="1" ht="22.7" customHeight="1">
      <c r="A26" s="191">
        <v>14</v>
      </c>
      <c r="B26" s="376" t="str">
        <f>реч.разв.!B30</f>
        <v>М. Руслан</v>
      </c>
      <c r="C26" s="498">
        <v>2</v>
      </c>
      <c r="D26" s="535">
        <v>2</v>
      </c>
      <c r="E26" s="536">
        <v>3</v>
      </c>
      <c r="F26" s="498">
        <v>2</v>
      </c>
      <c r="G26" s="535">
        <v>2</v>
      </c>
      <c r="H26" s="536">
        <v>3</v>
      </c>
      <c r="I26" s="498">
        <v>2</v>
      </c>
      <c r="J26" s="535">
        <v>2</v>
      </c>
      <c r="K26" s="536">
        <v>3</v>
      </c>
      <c r="L26" s="498">
        <v>2</v>
      </c>
      <c r="M26" s="535">
        <v>2</v>
      </c>
      <c r="N26" s="536">
        <v>3</v>
      </c>
      <c r="O26" s="498">
        <v>2</v>
      </c>
      <c r="P26" s="535">
        <v>2</v>
      </c>
      <c r="Q26" s="536">
        <v>3</v>
      </c>
      <c r="R26" s="498">
        <v>2</v>
      </c>
      <c r="S26" s="535">
        <v>2</v>
      </c>
      <c r="T26" s="536">
        <v>3</v>
      </c>
      <c r="U26" s="498">
        <v>2</v>
      </c>
      <c r="V26" s="535">
        <v>2</v>
      </c>
      <c r="W26" s="536">
        <v>3</v>
      </c>
      <c r="X26" s="498">
        <v>2</v>
      </c>
      <c r="Y26" s="535">
        <v>2</v>
      </c>
      <c r="Z26" s="536">
        <v>3</v>
      </c>
      <c r="AA26" s="498">
        <v>2</v>
      </c>
      <c r="AB26" s="535">
        <v>2</v>
      </c>
      <c r="AC26" s="536">
        <v>3</v>
      </c>
      <c r="AD26" s="498">
        <v>2</v>
      </c>
      <c r="AE26" s="535">
        <v>2</v>
      </c>
      <c r="AF26" s="536">
        <v>3</v>
      </c>
      <c r="AG26" s="498">
        <v>2</v>
      </c>
      <c r="AH26" s="535">
        <v>2</v>
      </c>
      <c r="AI26" s="536">
        <v>3</v>
      </c>
      <c r="AJ26" s="30">
        <f t="shared" si="0"/>
        <v>22</v>
      </c>
      <c r="AK26" s="31" t="str">
        <f t="shared" si="1"/>
        <v>средний</v>
      </c>
      <c r="AL26" s="30">
        <f t="shared" si="5"/>
        <v>22</v>
      </c>
      <c r="AM26" s="495" t="str">
        <f t="shared" si="6"/>
        <v>средний</v>
      </c>
      <c r="AN26" s="304">
        <f t="shared" si="3"/>
        <v>33</v>
      </c>
      <c r="AO26" s="31" t="str">
        <f t="shared" si="4"/>
        <v>высокий</v>
      </c>
    </row>
    <row r="27" spans="1:41" s="19" customFormat="1" ht="22.7" customHeight="1">
      <c r="A27" s="191">
        <v>15</v>
      </c>
      <c r="B27" s="376" t="str">
        <f>реч.разв.!B31</f>
        <v xml:space="preserve">П. Екатерина </v>
      </c>
      <c r="C27" s="498">
        <v>3</v>
      </c>
      <c r="D27" s="535">
        <v>3</v>
      </c>
      <c r="E27" s="536">
        <v>3</v>
      </c>
      <c r="F27" s="498">
        <v>3</v>
      </c>
      <c r="G27" s="535">
        <v>3</v>
      </c>
      <c r="H27" s="536">
        <v>3</v>
      </c>
      <c r="I27" s="498">
        <v>3</v>
      </c>
      <c r="J27" s="535">
        <v>3</v>
      </c>
      <c r="K27" s="536">
        <v>3</v>
      </c>
      <c r="L27" s="498">
        <v>3</v>
      </c>
      <c r="M27" s="535">
        <v>3</v>
      </c>
      <c r="N27" s="536">
        <v>3</v>
      </c>
      <c r="O27" s="498">
        <v>2</v>
      </c>
      <c r="P27" s="535">
        <v>2</v>
      </c>
      <c r="Q27" s="536">
        <v>3</v>
      </c>
      <c r="R27" s="498">
        <v>2</v>
      </c>
      <c r="S27" s="535">
        <v>2</v>
      </c>
      <c r="T27" s="536">
        <v>3</v>
      </c>
      <c r="U27" s="498">
        <v>2</v>
      </c>
      <c r="V27" s="535">
        <v>2</v>
      </c>
      <c r="W27" s="536">
        <v>3</v>
      </c>
      <c r="X27" s="498">
        <v>2</v>
      </c>
      <c r="Y27" s="535">
        <v>2</v>
      </c>
      <c r="Z27" s="536">
        <v>3</v>
      </c>
      <c r="AA27" s="498">
        <v>2</v>
      </c>
      <c r="AB27" s="535">
        <v>2</v>
      </c>
      <c r="AC27" s="536">
        <v>3</v>
      </c>
      <c r="AD27" s="498">
        <v>2</v>
      </c>
      <c r="AE27" s="535">
        <v>2</v>
      </c>
      <c r="AF27" s="536">
        <v>3</v>
      </c>
      <c r="AG27" s="498">
        <v>2</v>
      </c>
      <c r="AH27" s="535">
        <v>2</v>
      </c>
      <c r="AI27" s="536">
        <v>3</v>
      </c>
      <c r="AJ27" s="30">
        <f t="shared" si="0"/>
        <v>26</v>
      </c>
      <c r="AK27" s="31" t="str">
        <f t="shared" si="1"/>
        <v>средний</v>
      </c>
      <c r="AL27" s="30">
        <f t="shared" si="5"/>
        <v>26</v>
      </c>
      <c r="AM27" s="495" t="str">
        <f t="shared" si="6"/>
        <v>средний</v>
      </c>
      <c r="AN27" s="304">
        <f t="shared" si="3"/>
        <v>33</v>
      </c>
      <c r="AO27" s="31" t="str">
        <f t="shared" si="4"/>
        <v>высокий</v>
      </c>
    </row>
    <row r="28" spans="1:41" s="19" customFormat="1" ht="22.7" customHeight="1">
      <c r="A28" s="191">
        <v>16</v>
      </c>
      <c r="B28" s="376" t="str">
        <f>реч.разв.!B32</f>
        <v>П. Валерия</v>
      </c>
      <c r="C28" s="498">
        <v>3</v>
      </c>
      <c r="D28" s="535">
        <v>3</v>
      </c>
      <c r="E28" s="536">
        <v>3</v>
      </c>
      <c r="F28" s="498">
        <v>3</v>
      </c>
      <c r="G28" s="535">
        <v>3</v>
      </c>
      <c r="H28" s="536">
        <v>3</v>
      </c>
      <c r="I28" s="498">
        <v>3</v>
      </c>
      <c r="J28" s="535">
        <v>3</v>
      </c>
      <c r="K28" s="536">
        <v>3</v>
      </c>
      <c r="L28" s="498">
        <v>3</v>
      </c>
      <c r="M28" s="535">
        <v>3</v>
      </c>
      <c r="N28" s="536">
        <v>3</v>
      </c>
      <c r="O28" s="498">
        <v>2</v>
      </c>
      <c r="P28" s="535">
        <v>2</v>
      </c>
      <c r="Q28" s="536">
        <v>3</v>
      </c>
      <c r="R28" s="498">
        <v>2</v>
      </c>
      <c r="S28" s="535">
        <v>2</v>
      </c>
      <c r="T28" s="536">
        <v>3</v>
      </c>
      <c r="U28" s="498">
        <v>2</v>
      </c>
      <c r="V28" s="535">
        <v>2</v>
      </c>
      <c r="W28" s="536">
        <v>3</v>
      </c>
      <c r="X28" s="498">
        <v>2</v>
      </c>
      <c r="Y28" s="535">
        <v>2</v>
      </c>
      <c r="Z28" s="536">
        <v>3</v>
      </c>
      <c r="AA28" s="498">
        <v>2</v>
      </c>
      <c r="AB28" s="535">
        <v>2</v>
      </c>
      <c r="AC28" s="536">
        <v>3</v>
      </c>
      <c r="AD28" s="498">
        <v>2</v>
      </c>
      <c r="AE28" s="535">
        <v>2</v>
      </c>
      <c r="AF28" s="536">
        <v>3</v>
      </c>
      <c r="AG28" s="498">
        <v>2</v>
      </c>
      <c r="AH28" s="535">
        <v>2</v>
      </c>
      <c r="AI28" s="536">
        <v>3</v>
      </c>
      <c r="AJ28" s="30">
        <f t="shared" ref="AJ28:AJ36" si="7">SUM(C28,F28,I28,L28,O28,R28,U28,X28,AA28,AD28,AG28)</f>
        <v>26</v>
      </c>
      <c r="AK28" s="31" t="str">
        <f t="shared" ref="AK28:AK36" si="8">IF(AJ28&lt;17,"низкий",IF(AJ28&lt;28,"средний",IF(AJ28&gt;27,"высокий")))</f>
        <v>средний</v>
      </c>
      <c r="AL28" s="30">
        <f t="shared" si="5"/>
        <v>26</v>
      </c>
      <c r="AM28" s="495" t="str">
        <f t="shared" si="6"/>
        <v>средний</v>
      </c>
      <c r="AN28" s="304">
        <f t="shared" ref="AN28:AN36" si="9">SUM(E28,H28,K28,N28,Q28,T28,W28,Z28,AC28,AF28,AI28)</f>
        <v>33</v>
      </c>
      <c r="AO28" s="31" t="str">
        <f t="shared" ref="AO28:AO36" si="10">IF(AN28&lt;17,"низкий",IF(AN28&lt;28,"средний",IF(AN28&gt;27,"высокий")))</f>
        <v>высокий</v>
      </c>
    </row>
    <row r="29" spans="1:41" s="19" customFormat="1" ht="22.7" customHeight="1">
      <c r="A29" s="191">
        <v>17</v>
      </c>
      <c r="B29" s="376" t="str">
        <f>реч.разв.!B33</f>
        <v>Р. Матвей</v>
      </c>
      <c r="C29" s="498">
        <v>3</v>
      </c>
      <c r="D29" s="535">
        <v>3</v>
      </c>
      <c r="E29" s="536">
        <v>3</v>
      </c>
      <c r="F29" s="498">
        <v>3</v>
      </c>
      <c r="G29" s="535">
        <v>3</v>
      </c>
      <c r="H29" s="536">
        <v>3</v>
      </c>
      <c r="I29" s="498">
        <v>3</v>
      </c>
      <c r="J29" s="535">
        <v>3</v>
      </c>
      <c r="K29" s="536">
        <v>3</v>
      </c>
      <c r="L29" s="498">
        <v>3</v>
      </c>
      <c r="M29" s="535">
        <v>3</v>
      </c>
      <c r="N29" s="536">
        <v>3</v>
      </c>
      <c r="O29" s="498">
        <v>2</v>
      </c>
      <c r="P29" s="535">
        <v>3</v>
      </c>
      <c r="Q29" s="536">
        <v>3</v>
      </c>
      <c r="R29" s="498">
        <v>2</v>
      </c>
      <c r="S29" s="535">
        <v>2</v>
      </c>
      <c r="T29" s="536">
        <v>3</v>
      </c>
      <c r="U29" s="498">
        <v>3</v>
      </c>
      <c r="V29" s="535">
        <v>3</v>
      </c>
      <c r="W29" s="536">
        <v>3</v>
      </c>
      <c r="X29" s="498">
        <v>3</v>
      </c>
      <c r="Y29" s="535">
        <v>3</v>
      </c>
      <c r="Z29" s="536">
        <v>3</v>
      </c>
      <c r="AA29" s="498">
        <v>3</v>
      </c>
      <c r="AB29" s="535">
        <v>3</v>
      </c>
      <c r="AC29" s="536">
        <v>3</v>
      </c>
      <c r="AD29" s="498">
        <v>2</v>
      </c>
      <c r="AE29" s="535">
        <v>2</v>
      </c>
      <c r="AF29" s="536">
        <v>3</v>
      </c>
      <c r="AG29" s="498">
        <v>2</v>
      </c>
      <c r="AH29" s="535">
        <v>2</v>
      </c>
      <c r="AI29" s="536">
        <v>3</v>
      </c>
      <c r="AJ29" s="30">
        <f t="shared" si="7"/>
        <v>29</v>
      </c>
      <c r="AK29" s="31" t="str">
        <f t="shared" si="8"/>
        <v>высокий</v>
      </c>
      <c r="AL29" s="30">
        <f t="shared" si="5"/>
        <v>30</v>
      </c>
      <c r="AM29" s="495" t="str">
        <f t="shared" si="6"/>
        <v>высокий</v>
      </c>
      <c r="AN29" s="304">
        <f t="shared" si="9"/>
        <v>33</v>
      </c>
      <c r="AO29" s="31" t="str">
        <f t="shared" si="10"/>
        <v>высокий</v>
      </c>
    </row>
    <row r="30" spans="1:41" s="19" customFormat="1" ht="22.7" customHeight="1">
      <c r="A30" s="191">
        <v>18</v>
      </c>
      <c r="B30" s="376" t="str">
        <f>реч.разв.!B34</f>
        <v xml:space="preserve">Р. Артем </v>
      </c>
      <c r="C30" s="498">
        <v>2</v>
      </c>
      <c r="D30" s="535">
        <v>2</v>
      </c>
      <c r="E30" s="536">
        <v>3</v>
      </c>
      <c r="F30" s="498">
        <v>2</v>
      </c>
      <c r="G30" s="535">
        <v>2</v>
      </c>
      <c r="H30" s="536">
        <v>3</v>
      </c>
      <c r="I30" s="498">
        <v>2</v>
      </c>
      <c r="J30" s="535">
        <v>2</v>
      </c>
      <c r="K30" s="536">
        <v>3</v>
      </c>
      <c r="L30" s="498">
        <v>2</v>
      </c>
      <c r="M30" s="535">
        <v>2</v>
      </c>
      <c r="N30" s="536">
        <v>3</v>
      </c>
      <c r="O30" s="498">
        <v>2</v>
      </c>
      <c r="P30" s="535">
        <v>2</v>
      </c>
      <c r="Q30" s="536">
        <v>3</v>
      </c>
      <c r="R30" s="498">
        <v>2</v>
      </c>
      <c r="S30" s="535">
        <v>2</v>
      </c>
      <c r="T30" s="536">
        <v>3</v>
      </c>
      <c r="U30" s="498">
        <v>2</v>
      </c>
      <c r="V30" s="535">
        <v>2</v>
      </c>
      <c r="W30" s="536">
        <v>3</v>
      </c>
      <c r="X30" s="498">
        <v>2</v>
      </c>
      <c r="Y30" s="535">
        <v>2</v>
      </c>
      <c r="Z30" s="536">
        <v>3</v>
      </c>
      <c r="AA30" s="498">
        <v>2</v>
      </c>
      <c r="AB30" s="535">
        <v>2</v>
      </c>
      <c r="AC30" s="536">
        <v>3</v>
      </c>
      <c r="AD30" s="498">
        <v>2</v>
      </c>
      <c r="AE30" s="535">
        <v>2</v>
      </c>
      <c r="AF30" s="536">
        <v>3</v>
      </c>
      <c r="AG30" s="498">
        <v>2</v>
      </c>
      <c r="AH30" s="535">
        <v>2</v>
      </c>
      <c r="AI30" s="536">
        <v>3</v>
      </c>
      <c r="AJ30" s="30">
        <f t="shared" si="7"/>
        <v>22</v>
      </c>
      <c r="AK30" s="31" t="str">
        <f t="shared" si="8"/>
        <v>средний</v>
      </c>
      <c r="AL30" s="30">
        <f t="shared" si="5"/>
        <v>22</v>
      </c>
      <c r="AM30" s="495" t="str">
        <f t="shared" si="6"/>
        <v>средний</v>
      </c>
      <c r="AN30" s="304">
        <f t="shared" si="9"/>
        <v>33</v>
      </c>
      <c r="AO30" s="31" t="str">
        <f t="shared" si="10"/>
        <v>высокий</v>
      </c>
    </row>
    <row r="31" spans="1:41" s="19" customFormat="1" ht="22.7" customHeight="1">
      <c r="A31" s="191">
        <v>19</v>
      </c>
      <c r="B31" s="376" t="str">
        <f>реч.разв.!B35</f>
        <v xml:space="preserve">С. Ханифа </v>
      </c>
      <c r="C31" s="498">
        <v>2</v>
      </c>
      <c r="D31" s="535">
        <v>2</v>
      </c>
      <c r="E31" s="536">
        <v>3</v>
      </c>
      <c r="F31" s="498">
        <v>2</v>
      </c>
      <c r="G31" s="535">
        <v>2</v>
      </c>
      <c r="H31" s="536">
        <v>3</v>
      </c>
      <c r="I31" s="498">
        <v>2</v>
      </c>
      <c r="J31" s="535">
        <v>2</v>
      </c>
      <c r="K31" s="536">
        <v>3</v>
      </c>
      <c r="L31" s="498">
        <v>2</v>
      </c>
      <c r="M31" s="535">
        <v>2</v>
      </c>
      <c r="N31" s="536">
        <v>3</v>
      </c>
      <c r="O31" s="498">
        <v>1</v>
      </c>
      <c r="P31" s="535">
        <v>1</v>
      </c>
      <c r="Q31" s="536">
        <v>2</v>
      </c>
      <c r="R31" s="498">
        <v>1</v>
      </c>
      <c r="S31" s="535">
        <v>1</v>
      </c>
      <c r="T31" s="536">
        <v>2</v>
      </c>
      <c r="U31" s="498">
        <v>1</v>
      </c>
      <c r="V31" s="535">
        <v>1</v>
      </c>
      <c r="W31" s="536">
        <v>2</v>
      </c>
      <c r="X31" s="498">
        <v>1</v>
      </c>
      <c r="Y31" s="535">
        <v>1</v>
      </c>
      <c r="Z31" s="536">
        <v>2</v>
      </c>
      <c r="AA31" s="498">
        <v>1</v>
      </c>
      <c r="AB31" s="535">
        <v>1</v>
      </c>
      <c r="AC31" s="536">
        <v>2</v>
      </c>
      <c r="AD31" s="498">
        <v>1</v>
      </c>
      <c r="AE31" s="535">
        <v>1</v>
      </c>
      <c r="AF31" s="536">
        <v>2</v>
      </c>
      <c r="AG31" s="498">
        <v>1</v>
      </c>
      <c r="AH31" s="535">
        <v>2</v>
      </c>
      <c r="AI31" s="536">
        <v>2</v>
      </c>
      <c r="AJ31" s="30">
        <f t="shared" si="7"/>
        <v>15</v>
      </c>
      <c r="AK31" s="31" t="str">
        <f t="shared" si="8"/>
        <v>низкий</v>
      </c>
      <c r="AL31" s="30">
        <f t="shared" si="5"/>
        <v>16</v>
      </c>
      <c r="AM31" s="495" t="str">
        <f t="shared" si="6"/>
        <v>низкий</v>
      </c>
      <c r="AN31" s="304">
        <f t="shared" si="9"/>
        <v>26</v>
      </c>
      <c r="AO31" s="31" t="str">
        <f t="shared" si="10"/>
        <v>средний</v>
      </c>
    </row>
    <row r="32" spans="1:41" s="19" customFormat="1" ht="22.7" customHeight="1">
      <c r="A32" s="191">
        <v>20</v>
      </c>
      <c r="B32" s="376" t="str">
        <f>реч.разв.!B36</f>
        <v xml:space="preserve">С. Артур </v>
      </c>
      <c r="C32" s="498">
        <v>2</v>
      </c>
      <c r="D32" s="535">
        <v>2</v>
      </c>
      <c r="E32" s="536">
        <v>3</v>
      </c>
      <c r="F32" s="498">
        <v>2</v>
      </c>
      <c r="G32" s="535">
        <v>2</v>
      </c>
      <c r="H32" s="536">
        <v>3</v>
      </c>
      <c r="I32" s="498">
        <v>3</v>
      </c>
      <c r="J32" s="535">
        <v>3</v>
      </c>
      <c r="K32" s="536">
        <v>3</v>
      </c>
      <c r="L32" s="498">
        <v>2</v>
      </c>
      <c r="M32" s="535">
        <v>2</v>
      </c>
      <c r="N32" s="536">
        <v>3</v>
      </c>
      <c r="O32" s="498">
        <v>2</v>
      </c>
      <c r="P32" s="535">
        <v>2</v>
      </c>
      <c r="Q32" s="536">
        <v>3</v>
      </c>
      <c r="R32" s="498">
        <v>2</v>
      </c>
      <c r="S32" s="535">
        <v>2</v>
      </c>
      <c r="T32" s="536">
        <v>3</v>
      </c>
      <c r="U32" s="498">
        <v>2</v>
      </c>
      <c r="V32" s="535">
        <v>2</v>
      </c>
      <c r="W32" s="536">
        <v>3</v>
      </c>
      <c r="X32" s="498">
        <v>2</v>
      </c>
      <c r="Y32" s="535">
        <v>2</v>
      </c>
      <c r="Z32" s="536">
        <v>3</v>
      </c>
      <c r="AA32" s="498">
        <v>2</v>
      </c>
      <c r="AB32" s="535">
        <v>2</v>
      </c>
      <c r="AC32" s="536">
        <v>3</v>
      </c>
      <c r="AD32" s="498">
        <v>2</v>
      </c>
      <c r="AE32" s="535">
        <v>2</v>
      </c>
      <c r="AF32" s="536">
        <v>3</v>
      </c>
      <c r="AG32" s="498">
        <v>2</v>
      </c>
      <c r="AH32" s="535">
        <v>2</v>
      </c>
      <c r="AI32" s="536">
        <v>3</v>
      </c>
      <c r="AJ32" s="30">
        <f t="shared" si="7"/>
        <v>23</v>
      </c>
      <c r="AK32" s="31" t="str">
        <f t="shared" si="8"/>
        <v>средний</v>
      </c>
      <c r="AL32" s="30">
        <f t="shared" si="5"/>
        <v>23</v>
      </c>
      <c r="AM32" s="495" t="str">
        <f t="shared" si="6"/>
        <v>средний</v>
      </c>
      <c r="AN32" s="304">
        <f t="shared" si="9"/>
        <v>33</v>
      </c>
      <c r="AO32" s="31" t="str">
        <f t="shared" si="10"/>
        <v>высокий</v>
      </c>
    </row>
    <row r="33" spans="1:41" s="19" customFormat="1" ht="22.7" customHeight="1">
      <c r="A33" s="191">
        <v>21</v>
      </c>
      <c r="B33" s="376" t="str">
        <f>реч.разв.!B37</f>
        <v>С. Анатолий</v>
      </c>
      <c r="C33" s="498">
        <v>1</v>
      </c>
      <c r="D33" s="537">
        <v>1</v>
      </c>
      <c r="E33" s="538">
        <v>1</v>
      </c>
      <c r="F33" s="498">
        <v>1</v>
      </c>
      <c r="G33" s="537">
        <v>1</v>
      </c>
      <c r="H33" s="538">
        <v>2</v>
      </c>
      <c r="I33" s="498">
        <v>1</v>
      </c>
      <c r="J33" s="537">
        <v>1</v>
      </c>
      <c r="K33" s="538">
        <v>2</v>
      </c>
      <c r="L33" s="498">
        <v>1</v>
      </c>
      <c r="M33" s="537">
        <v>1</v>
      </c>
      <c r="N33" s="538">
        <v>2</v>
      </c>
      <c r="O33" s="498">
        <v>1</v>
      </c>
      <c r="P33" s="537">
        <v>1</v>
      </c>
      <c r="Q33" s="538">
        <v>2</v>
      </c>
      <c r="R33" s="498">
        <v>1</v>
      </c>
      <c r="S33" s="537">
        <v>1</v>
      </c>
      <c r="T33" s="538">
        <v>2</v>
      </c>
      <c r="U33" s="498">
        <v>1</v>
      </c>
      <c r="V33" s="537">
        <v>1</v>
      </c>
      <c r="W33" s="538">
        <v>2</v>
      </c>
      <c r="X33" s="498">
        <v>1</v>
      </c>
      <c r="Y33" s="537">
        <v>1</v>
      </c>
      <c r="Z33" s="538">
        <v>1</v>
      </c>
      <c r="AA33" s="498">
        <v>1</v>
      </c>
      <c r="AB33" s="537">
        <v>1</v>
      </c>
      <c r="AC33" s="538">
        <v>1</v>
      </c>
      <c r="AD33" s="498">
        <v>1</v>
      </c>
      <c r="AE33" s="537">
        <v>1</v>
      </c>
      <c r="AF33" s="538">
        <v>1</v>
      </c>
      <c r="AG33" s="498">
        <v>1</v>
      </c>
      <c r="AH33" s="537">
        <v>1</v>
      </c>
      <c r="AI33" s="538">
        <v>1</v>
      </c>
      <c r="AJ33" s="30">
        <f t="shared" si="7"/>
        <v>11</v>
      </c>
      <c r="AK33" s="31" t="str">
        <f t="shared" si="8"/>
        <v>низкий</v>
      </c>
      <c r="AL33" s="30">
        <f t="shared" si="5"/>
        <v>11</v>
      </c>
      <c r="AM33" s="495" t="str">
        <f t="shared" si="6"/>
        <v>низкий</v>
      </c>
      <c r="AN33" s="304">
        <f t="shared" si="9"/>
        <v>17</v>
      </c>
      <c r="AO33" s="31" t="str">
        <f t="shared" si="10"/>
        <v>средний</v>
      </c>
    </row>
    <row r="34" spans="1:41" s="19" customFormat="1" ht="22.7" customHeight="1">
      <c r="A34" s="191">
        <v>22</v>
      </c>
      <c r="B34" s="376" t="str">
        <f>реч.разв.!B38</f>
        <v xml:space="preserve">С. Юлия </v>
      </c>
      <c r="C34" s="498">
        <v>2</v>
      </c>
      <c r="D34" s="535">
        <v>2</v>
      </c>
      <c r="E34" s="536">
        <v>3</v>
      </c>
      <c r="F34" s="498">
        <v>2</v>
      </c>
      <c r="G34" s="535">
        <v>2</v>
      </c>
      <c r="H34" s="536">
        <v>3</v>
      </c>
      <c r="I34" s="498">
        <v>2</v>
      </c>
      <c r="J34" s="535">
        <v>2</v>
      </c>
      <c r="K34" s="536">
        <v>3</v>
      </c>
      <c r="L34" s="498">
        <v>2</v>
      </c>
      <c r="M34" s="535">
        <v>2</v>
      </c>
      <c r="N34" s="536">
        <v>3</v>
      </c>
      <c r="O34" s="498">
        <v>2</v>
      </c>
      <c r="P34" s="535">
        <v>2</v>
      </c>
      <c r="Q34" s="536">
        <v>3</v>
      </c>
      <c r="R34" s="498">
        <v>2</v>
      </c>
      <c r="S34" s="535">
        <v>2</v>
      </c>
      <c r="T34" s="536">
        <v>3</v>
      </c>
      <c r="U34" s="498">
        <v>2</v>
      </c>
      <c r="V34" s="535">
        <v>2</v>
      </c>
      <c r="W34" s="536">
        <v>3</v>
      </c>
      <c r="X34" s="498">
        <v>2</v>
      </c>
      <c r="Y34" s="535">
        <v>2</v>
      </c>
      <c r="Z34" s="536">
        <v>3</v>
      </c>
      <c r="AA34" s="498">
        <v>2</v>
      </c>
      <c r="AB34" s="535">
        <v>2</v>
      </c>
      <c r="AC34" s="536">
        <v>3</v>
      </c>
      <c r="AD34" s="498">
        <v>2</v>
      </c>
      <c r="AE34" s="535">
        <v>2</v>
      </c>
      <c r="AF34" s="536">
        <v>3</v>
      </c>
      <c r="AG34" s="498">
        <v>2</v>
      </c>
      <c r="AH34" s="535">
        <v>2</v>
      </c>
      <c r="AI34" s="536">
        <v>3</v>
      </c>
      <c r="AJ34" s="30">
        <f t="shared" si="7"/>
        <v>22</v>
      </c>
      <c r="AK34" s="31" t="str">
        <f t="shared" si="8"/>
        <v>средний</v>
      </c>
      <c r="AL34" s="30">
        <f t="shared" si="5"/>
        <v>22</v>
      </c>
      <c r="AM34" s="495" t="str">
        <f t="shared" si="6"/>
        <v>средний</v>
      </c>
      <c r="AN34" s="304">
        <f t="shared" si="9"/>
        <v>33</v>
      </c>
      <c r="AO34" s="31" t="str">
        <f t="shared" si="10"/>
        <v>высокий</v>
      </c>
    </row>
    <row r="35" spans="1:41" s="19" customFormat="1" ht="22.7" customHeight="1">
      <c r="A35" s="191">
        <v>23</v>
      </c>
      <c r="B35" s="376" t="str">
        <f>реч.разв.!B39</f>
        <v xml:space="preserve">У. Давид </v>
      </c>
      <c r="C35" s="498">
        <v>2</v>
      </c>
      <c r="D35" s="539">
        <v>2</v>
      </c>
      <c r="E35" s="534">
        <v>3</v>
      </c>
      <c r="F35" s="498">
        <v>3</v>
      </c>
      <c r="G35" s="539">
        <v>3</v>
      </c>
      <c r="H35" s="534">
        <v>3</v>
      </c>
      <c r="I35" s="498">
        <v>3</v>
      </c>
      <c r="J35" s="539">
        <v>3</v>
      </c>
      <c r="K35" s="534">
        <v>3</v>
      </c>
      <c r="L35" s="498">
        <v>2</v>
      </c>
      <c r="M35" s="539">
        <v>2</v>
      </c>
      <c r="N35" s="534">
        <v>3</v>
      </c>
      <c r="O35" s="498">
        <v>2</v>
      </c>
      <c r="P35" s="539">
        <v>2</v>
      </c>
      <c r="Q35" s="534">
        <v>3</v>
      </c>
      <c r="R35" s="498">
        <v>2</v>
      </c>
      <c r="S35" s="539">
        <v>2</v>
      </c>
      <c r="T35" s="534">
        <v>3</v>
      </c>
      <c r="U35" s="498">
        <v>2</v>
      </c>
      <c r="V35" s="539">
        <v>2</v>
      </c>
      <c r="W35" s="534">
        <v>3</v>
      </c>
      <c r="X35" s="498">
        <v>2</v>
      </c>
      <c r="Y35" s="539">
        <v>2</v>
      </c>
      <c r="Z35" s="534">
        <v>3</v>
      </c>
      <c r="AA35" s="498">
        <v>2</v>
      </c>
      <c r="AB35" s="539">
        <v>2</v>
      </c>
      <c r="AC35" s="534">
        <v>3</v>
      </c>
      <c r="AD35" s="498">
        <v>2</v>
      </c>
      <c r="AE35" s="539">
        <v>2</v>
      </c>
      <c r="AF35" s="534">
        <v>3</v>
      </c>
      <c r="AG35" s="498">
        <v>2</v>
      </c>
      <c r="AH35" s="539">
        <v>2</v>
      </c>
      <c r="AI35" s="534">
        <v>3</v>
      </c>
      <c r="AJ35" s="30">
        <f t="shared" si="7"/>
        <v>24</v>
      </c>
      <c r="AK35" s="31" t="str">
        <f t="shared" si="8"/>
        <v>средний</v>
      </c>
      <c r="AL35" s="30">
        <f t="shared" si="5"/>
        <v>24</v>
      </c>
      <c r="AM35" s="495" t="str">
        <f t="shared" si="6"/>
        <v>средний</v>
      </c>
      <c r="AN35" s="304">
        <f t="shared" si="9"/>
        <v>33</v>
      </c>
      <c r="AO35" s="31" t="str">
        <f t="shared" si="10"/>
        <v>высокий</v>
      </c>
    </row>
    <row r="36" spans="1:41" s="19" customFormat="1" ht="22.7" customHeight="1">
      <c r="A36" s="191">
        <v>24</v>
      </c>
      <c r="B36" s="376" t="str">
        <f>реч.разв.!B40</f>
        <v xml:space="preserve">Ф. Данил </v>
      </c>
      <c r="C36" s="498">
        <v>2</v>
      </c>
      <c r="D36" s="539">
        <v>2</v>
      </c>
      <c r="E36" s="534">
        <v>3</v>
      </c>
      <c r="F36" s="498">
        <v>3</v>
      </c>
      <c r="G36" s="539">
        <v>3</v>
      </c>
      <c r="H36" s="534">
        <v>3</v>
      </c>
      <c r="I36" s="498">
        <v>3</v>
      </c>
      <c r="J36" s="539">
        <v>3</v>
      </c>
      <c r="K36" s="534">
        <v>3</v>
      </c>
      <c r="L36" s="498">
        <v>2</v>
      </c>
      <c r="M36" s="539">
        <v>2</v>
      </c>
      <c r="N36" s="534">
        <v>3</v>
      </c>
      <c r="O36" s="498">
        <v>2</v>
      </c>
      <c r="P36" s="539">
        <v>2</v>
      </c>
      <c r="Q36" s="534">
        <v>3</v>
      </c>
      <c r="R36" s="498">
        <v>2</v>
      </c>
      <c r="S36" s="539">
        <v>2</v>
      </c>
      <c r="T36" s="534">
        <v>3</v>
      </c>
      <c r="U36" s="498">
        <v>2</v>
      </c>
      <c r="V36" s="539">
        <v>2</v>
      </c>
      <c r="W36" s="534">
        <v>3</v>
      </c>
      <c r="X36" s="498">
        <v>2</v>
      </c>
      <c r="Y36" s="539">
        <v>2</v>
      </c>
      <c r="Z36" s="534">
        <v>3</v>
      </c>
      <c r="AA36" s="498">
        <v>2</v>
      </c>
      <c r="AB36" s="539">
        <v>2</v>
      </c>
      <c r="AC36" s="534">
        <v>3</v>
      </c>
      <c r="AD36" s="498">
        <v>2</v>
      </c>
      <c r="AE36" s="539">
        <v>2</v>
      </c>
      <c r="AF36" s="534">
        <v>3</v>
      </c>
      <c r="AG36" s="498">
        <v>2</v>
      </c>
      <c r="AH36" s="539">
        <v>2</v>
      </c>
      <c r="AI36" s="534">
        <v>3</v>
      </c>
      <c r="AJ36" s="30">
        <f t="shared" si="7"/>
        <v>24</v>
      </c>
      <c r="AK36" s="31" t="str">
        <f t="shared" si="8"/>
        <v>средний</v>
      </c>
      <c r="AL36" s="30">
        <f t="shared" si="5"/>
        <v>24</v>
      </c>
      <c r="AM36" s="495" t="str">
        <f t="shared" si="6"/>
        <v>средний</v>
      </c>
      <c r="AN36" s="304">
        <f t="shared" si="9"/>
        <v>33</v>
      </c>
      <c r="AO36" s="31" t="str">
        <f t="shared" si="10"/>
        <v>высокий</v>
      </c>
    </row>
    <row r="37" spans="1:41" s="19" customFormat="1" ht="22.7" customHeight="1">
      <c r="A37" s="191">
        <v>25</v>
      </c>
      <c r="B37" s="376" t="str">
        <f>реч.разв.!B41</f>
        <v xml:space="preserve">Ф. Кира </v>
      </c>
      <c r="C37" s="540">
        <v>2</v>
      </c>
      <c r="D37" s="541">
        <v>2</v>
      </c>
      <c r="E37" s="542">
        <v>3</v>
      </c>
      <c r="F37" s="540">
        <v>2</v>
      </c>
      <c r="G37" s="541">
        <v>2</v>
      </c>
      <c r="H37" s="542">
        <v>3</v>
      </c>
      <c r="I37" s="540">
        <v>2</v>
      </c>
      <c r="J37" s="541">
        <v>2</v>
      </c>
      <c r="K37" s="542">
        <v>3</v>
      </c>
      <c r="L37" s="540">
        <v>2</v>
      </c>
      <c r="M37" s="541">
        <v>2</v>
      </c>
      <c r="N37" s="542">
        <v>3</v>
      </c>
      <c r="O37" s="540">
        <v>2</v>
      </c>
      <c r="P37" s="541">
        <v>2</v>
      </c>
      <c r="Q37" s="542">
        <v>3</v>
      </c>
      <c r="R37" s="540">
        <v>2</v>
      </c>
      <c r="S37" s="541">
        <v>2</v>
      </c>
      <c r="T37" s="542">
        <v>3</v>
      </c>
      <c r="U37" s="540">
        <v>2</v>
      </c>
      <c r="V37" s="541">
        <v>2</v>
      </c>
      <c r="W37" s="542">
        <v>3</v>
      </c>
      <c r="X37" s="540">
        <v>1</v>
      </c>
      <c r="Y37" s="541">
        <v>2</v>
      </c>
      <c r="Z37" s="542">
        <v>2</v>
      </c>
      <c r="AA37" s="540">
        <v>1</v>
      </c>
      <c r="AB37" s="541">
        <v>2</v>
      </c>
      <c r="AC37" s="542">
        <v>2</v>
      </c>
      <c r="AD37" s="540">
        <v>2</v>
      </c>
      <c r="AE37" s="541">
        <v>2</v>
      </c>
      <c r="AF37" s="542">
        <v>3</v>
      </c>
      <c r="AG37" s="540">
        <v>1</v>
      </c>
      <c r="AH37" s="541">
        <v>2</v>
      </c>
      <c r="AI37" s="542">
        <v>2</v>
      </c>
      <c r="AJ37" s="30">
        <f t="shared" ref="AJ37:AJ39" si="11">SUM(C37,F37,I37,L37,O37,R37,U37,X37,AA37,AD37,AG37)</f>
        <v>19</v>
      </c>
      <c r="AK37" s="31" t="str">
        <f t="shared" ref="AK37:AK39" si="12">IF(AJ37&lt;17,"низкий",IF(AJ37&lt;28,"средний",IF(AJ37&gt;27,"высокий")))</f>
        <v>средний</v>
      </c>
      <c r="AL37" s="30">
        <f t="shared" si="5"/>
        <v>22</v>
      </c>
      <c r="AM37" s="495" t="str">
        <f t="shared" si="6"/>
        <v>средний</v>
      </c>
      <c r="AN37" s="304">
        <f t="shared" ref="AN37" si="13">SUM(E37,H37,K37,N37,Q37,T37,W37,Z37,AC37,AF37,AI37)</f>
        <v>30</v>
      </c>
      <c r="AO37" s="31" t="str">
        <f t="shared" ref="AO37" si="14">IF(AN37&lt;17,"низкий",IF(AN37&lt;28,"средний",IF(AN37&gt;27,"высокий")))</f>
        <v>высокий</v>
      </c>
    </row>
    <row r="38" spans="1:41" s="19" customFormat="1" ht="22.7" customHeight="1">
      <c r="A38" s="191">
        <v>26</v>
      </c>
      <c r="B38" s="376" t="str">
        <f>реч.разв.!B42</f>
        <v xml:space="preserve">Х. София </v>
      </c>
      <c r="C38" s="540">
        <v>1</v>
      </c>
      <c r="D38" s="543">
        <v>1</v>
      </c>
      <c r="E38" s="544">
        <v>2</v>
      </c>
      <c r="F38" s="540">
        <v>2</v>
      </c>
      <c r="G38" s="543">
        <v>2</v>
      </c>
      <c r="H38" s="544">
        <v>3</v>
      </c>
      <c r="I38" s="540">
        <v>1</v>
      </c>
      <c r="J38" s="543">
        <v>1</v>
      </c>
      <c r="K38" s="544">
        <v>3</v>
      </c>
      <c r="L38" s="540">
        <v>1</v>
      </c>
      <c r="M38" s="543">
        <v>1</v>
      </c>
      <c r="N38" s="544">
        <v>2</v>
      </c>
      <c r="O38" s="540">
        <v>1</v>
      </c>
      <c r="P38" s="543">
        <v>1</v>
      </c>
      <c r="Q38" s="544">
        <v>2</v>
      </c>
      <c r="R38" s="540">
        <v>1</v>
      </c>
      <c r="S38" s="543">
        <v>1</v>
      </c>
      <c r="T38" s="544">
        <v>2</v>
      </c>
      <c r="U38" s="540">
        <v>1</v>
      </c>
      <c r="V38" s="543">
        <v>1</v>
      </c>
      <c r="W38" s="544">
        <v>2</v>
      </c>
      <c r="X38" s="540">
        <v>1</v>
      </c>
      <c r="Y38" s="543">
        <v>1</v>
      </c>
      <c r="Z38" s="544">
        <v>2</v>
      </c>
      <c r="AA38" s="540">
        <v>1</v>
      </c>
      <c r="AB38" s="543">
        <v>1</v>
      </c>
      <c r="AC38" s="544">
        <v>2</v>
      </c>
      <c r="AD38" s="540">
        <v>1</v>
      </c>
      <c r="AE38" s="543">
        <v>1</v>
      </c>
      <c r="AF38" s="544">
        <v>2</v>
      </c>
      <c r="AG38" s="540">
        <v>1</v>
      </c>
      <c r="AH38" s="543">
        <v>1</v>
      </c>
      <c r="AI38" s="544">
        <v>2</v>
      </c>
      <c r="AJ38" s="30">
        <f t="shared" si="11"/>
        <v>12</v>
      </c>
      <c r="AK38" s="495" t="str">
        <f t="shared" si="12"/>
        <v>низкий</v>
      </c>
      <c r="AL38" s="30">
        <f t="shared" si="5"/>
        <v>12</v>
      </c>
      <c r="AM38" s="495" t="str">
        <f t="shared" si="6"/>
        <v>низкий</v>
      </c>
      <c r="AN38" s="304">
        <f t="shared" ref="AN38" si="15">SUM(E38,H38,K38,N38,Q38,T38,W38,Z38,AC38,AF38,AI38)</f>
        <v>24</v>
      </c>
      <c r="AO38" s="495" t="str">
        <f t="shared" ref="AO38" si="16">IF(AN38&lt;17,"низкий",IF(AN38&lt;28,"средний",IF(AN38&gt;27,"высокий")))</f>
        <v>средний</v>
      </c>
    </row>
    <row r="39" spans="1:41" s="19" customFormat="1" ht="22.7" customHeight="1">
      <c r="A39" s="191">
        <v>27</v>
      </c>
      <c r="B39" s="376" t="str">
        <f>реч.разв.!B43</f>
        <v xml:space="preserve">Ю. Илья </v>
      </c>
      <c r="C39" s="540">
        <v>2</v>
      </c>
      <c r="D39" s="543">
        <v>2</v>
      </c>
      <c r="E39" s="544">
        <v>3</v>
      </c>
      <c r="F39" s="540">
        <v>2</v>
      </c>
      <c r="G39" s="543">
        <v>2</v>
      </c>
      <c r="H39" s="544">
        <v>3</v>
      </c>
      <c r="I39" s="540">
        <v>2</v>
      </c>
      <c r="J39" s="543">
        <v>2</v>
      </c>
      <c r="K39" s="544">
        <v>3</v>
      </c>
      <c r="L39" s="540">
        <v>2</v>
      </c>
      <c r="M39" s="543">
        <v>2</v>
      </c>
      <c r="N39" s="544">
        <v>3</v>
      </c>
      <c r="O39" s="540">
        <v>2</v>
      </c>
      <c r="P39" s="543">
        <v>2</v>
      </c>
      <c r="Q39" s="544">
        <v>3</v>
      </c>
      <c r="R39" s="540">
        <v>1</v>
      </c>
      <c r="S39" s="543">
        <v>1</v>
      </c>
      <c r="T39" s="544">
        <v>2</v>
      </c>
      <c r="U39" s="540">
        <v>1</v>
      </c>
      <c r="V39" s="543">
        <v>1</v>
      </c>
      <c r="W39" s="544">
        <v>2</v>
      </c>
      <c r="X39" s="540">
        <v>1</v>
      </c>
      <c r="Y39" s="543">
        <v>1</v>
      </c>
      <c r="Z39" s="544">
        <v>2</v>
      </c>
      <c r="AA39" s="540">
        <v>1</v>
      </c>
      <c r="AB39" s="543">
        <v>1</v>
      </c>
      <c r="AC39" s="544">
        <v>2</v>
      </c>
      <c r="AD39" s="540">
        <v>1</v>
      </c>
      <c r="AE39" s="543">
        <v>1</v>
      </c>
      <c r="AF39" s="544">
        <v>2</v>
      </c>
      <c r="AG39" s="540">
        <v>1</v>
      </c>
      <c r="AH39" s="543">
        <v>1</v>
      </c>
      <c r="AI39" s="544">
        <v>2</v>
      </c>
      <c r="AJ39" s="30">
        <f t="shared" si="11"/>
        <v>16</v>
      </c>
      <c r="AK39" s="31" t="str">
        <f t="shared" si="12"/>
        <v>низкий</v>
      </c>
      <c r="AL39" s="30">
        <f t="shared" si="5"/>
        <v>16</v>
      </c>
      <c r="AM39" s="495" t="str">
        <f t="shared" si="6"/>
        <v>низкий</v>
      </c>
      <c r="AN39" s="304">
        <f t="shared" ref="AN39" si="17">SUM(E39,H39,K39,N39,Q39,T39,W39,Z39,AC39,AF39,AI39)</f>
        <v>27</v>
      </c>
      <c r="AO39" s="495" t="str">
        <f t="shared" ref="AO39" si="18">IF(AN39&lt;17,"низкий",IF(AN39&lt;28,"средний",IF(AN39&gt;27,"высокий")))</f>
        <v>средний</v>
      </c>
    </row>
    <row r="40" spans="1:41" s="19" customFormat="1" ht="23.25">
      <c r="A40" s="191">
        <v>28</v>
      </c>
      <c r="B40" s="376">
        <f>реч.разв.!B44</f>
        <v>0</v>
      </c>
      <c r="C40" s="499"/>
      <c r="D40" s="545"/>
      <c r="E40" s="546"/>
      <c r="F40" s="499"/>
      <c r="G40" s="545"/>
      <c r="H40" s="546"/>
      <c r="I40" s="499"/>
      <c r="J40" s="545"/>
      <c r="K40" s="546"/>
      <c r="L40" s="499"/>
      <c r="M40" s="545"/>
      <c r="N40" s="546"/>
      <c r="O40" s="499"/>
      <c r="P40" s="545"/>
      <c r="Q40" s="546"/>
      <c r="R40" s="499"/>
      <c r="S40" s="545"/>
      <c r="T40" s="546"/>
      <c r="U40" s="499"/>
      <c r="V40" s="545"/>
      <c r="W40" s="546"/>
      <c r="X40" s="499"/>
      <c r="Y40" s="545"/>
      <c r="Z40" s="546"/>
      <c r="AA40" s="499"/>
      <c r="AB40" s="545"/>
      <c r="AC40" s="546"/>
      <c r="AD40" s="499"/>
      <c r="AE40" s="545"/>
      <c r="AF40" s="546"/>
      <c r="AG40" s="499"/>
      <c r="AH40" s="545"/>
      <c r="AI40" s="546"/>
      <c r="AJ40" s="30"/>
      <c r="AK40" s="31"/>
      <c r="AL40" s="30"/>
      <c r="AM40" s="495"/>
      <c r="AN40" s="304"/>
      <c r="AO40" s="31"/>
    </row>
    <row r="41" spans="1:41" s="19" customFormat="1" ht="23.25">
      <c r="A41" s="192">
        <v>29</v>
      </c>
      <c r="B41" s="376">
        <f>реч.разв.!B45</f>
        <v>0</v>
      </c>
      <c r="C41" s="478"/>
      <c r="D41" s="545"/>
      <c r="E41" s="547"/>
      <c r="F41" s="478"/>
      <c r="G41" s="545"/>
      <c r="H41" s="547"/>
      <c r="I41" s="478"/>
      <c r="J41" s="545"/>
      <c r="K41" s="547"/>
      <c r="L41" s="478"/>
      <c r="M41" s="545"/>
      <c r="N41" s="547"/>
      <c r="O41" s="478"/>
      <c r="P41" s="545"/>
      <c r="Q41" s="547"/>
      <c r="R41" s="478"/>
      <c r="S41" s="545"/>
      <c r="T41" s="547"/>
      <c r="U41" s="478"/>
      <c r="V41" s="545"/>
      <c r="W41" s="547"/>
      <c r="X41" s="478"/>
      <c r="Y41" s="545"/>
      <c r="Z41" s="547"/>
      <c r="AA41" s="478"/>
      <c r="AB41" s="545"/>
      <c r="AC41" s="547"/>
      <c r="AD41" s="478"/>
      <c r="AE41" s="545"/>
      <c r="AF41" s="547"/>
      <c r="AG41" s="478"/>
      <c r="AH41" s="545"/>
      <c r="AI41" s="547"/>
      <c r="AJ41" s="30"/>
      <c r="AK41" s="31"/>
      <c r="AL41" s="30"/>
      <c r="AM41" s="495"/>
      <c r="AN41" s="304"/>
      <c r="AO41" s="31"/>
    </row>
    <row r="42" spans="1:41" s="19" customFormat="1" ht="24" thickBot="1">
      <c r="A42" s="192">
        <v>30</v>
      </c>
      <c r="B42" s="376">
        <f>реч.разв.!B46</f>
        <v>0</v>
      </c>
      <c r="C42" s="478"/>
      <c r="D42" s="545"/>
      <c r="E42" s="547"/>
      <c r="F42" s="478"/>
      <c r="G42" s="545"/>
      <c r="H42" s="547"/>
      <c r="I42" s="478"/>
      <c r="J42" s="545"/>
      <c r="K42" s="547"/>
      <c r="L42" s="478"/>
      <c r="M42" s="545"/>
      <c r="N42" s="547"/>
      <c r="O42" s="478"/>
      <c r="P42" s="545"/>
      <c r="Q42" s="547"/>
      <c r="R42" s="478"/>
      <c r="S42" s="545"/>
      <c r="T42" s="547"/>
      <c r="U42" s="478"/>
      <c r="V42" s="545"/>
      <c r="W42" s="547"/>
      <c r="X42" s="478"/>
      <c r="Y42" s="545"/>
      <c r="Z42" s="547"/>
      <c r="AA42" s="478"/>
      <c r="AB42" s="545"/>
      <c r="AC42" s="547"/>
      <c r="AD42" s="478"/>
      <c r="AE42" s="545"/>
      <c r="AF42" s="547"/>
      <c r="AG42" s="478"/>
      <c r="AH42" s="545"/>
      <c r="AI42" s="547"/>
      <c r="AJ42" s="148"/>
      <c r="AK42" s="149"/>
      <c r="AL42" s="30"/>
      <c r="AM42" s="495"/>
      <c r="AN42" s="445"/>
      <c r="AO42" s="149"/>
    </row>
    <row r="43" spans="1:41" s="19" customFormat="1" ht="24" thickBot="1">
      <c r="A43" s="428"/>
      <c r="B43" s="441" t="s">
        <v>184</v>
      </c>
      <c r="C43" s="548">
        <f>AVERAGE(C13:C42)</f>
        <v>2</v>
      </c>
      <c r="D43" s="548">
        <f t="shared" ref="D43:E43" si="19">AVERAGE(D13:D42)</f>
        <v>2</v>
      </c>
      <c r="E43" s="549">
        <f t="shared" si="19"/>
        <v>2.8148148148148149</v>
      </c>
      <c r="F43" s="548">
        <f>AVERAGE(F13:F42)</f>
        <v>2.1111111111111112</v>
      </c>
      <c r="G43" s="548">
        <f t="shared" ref="G43:H43" si="20">AVERAGE(G13:G42)</f>
        <v>2.1111111111111112</v>
      </c>
      <c r="H43" s="549">
        <f t="shared" si="20"/>
        <v>2.8888888888888888</v>
      </c>
      <c r="I43" s="548">
        <f>AVERAGE(I13:I42)</f>
        <v>2.1481481481481484</v>
      </c>
      <c r="J43" s="548">
        <f t="shared" ref="J43:K43" si="21">AVERAGE(J13:J42)</f>
        <v>2.1851851851851851</v>
      </c>
      <c r="K43" s="549">
        <f t="shared" si="21"/>
        <v>2.8888888888888888</v>
      </c>
      <c r="L43" s="548">
        <f>AVERAGE(L13:L42)</f>
        <v>2</v>
      </c>
      <c r="M43" s="548">
        <f t="shared" ref="M43:N43" si="22">AVERAGE(M13:M42)</f>
        <v>2.0370370370370372</v>
      </c>
      <c r="N43" s="549">
        <f t="shared" si="22"/>
        <v>2.8518518518518516</v>
      </c>
      <c r="O43" s="548">
        <f>AVERAGE(O13:O42)</f>
        <v>1.8888888888888888</v>
      </c>
      <c r="P43" s="548">
        <f t="shared" ref="P43:Q43" si="23">AVERAGE(P13:P42)</f>
        <v>1.962962962962963</v>
      </c>
      <c r="Q43" s="549">
        <f t="shared" si="23"/>
        <v>2.8148148148148149</v>
      </c>
      <c r="R43" s="548">
        <f>AVERAGE(R13:R42)</f>
        <v>1.7777777777777777</v>
      </c>
      <c r="S43" s="548">
        <f t="shared" ref="S43:T43" si="24">AVERAGE(S13:S42)</f>
        <v>1.7777777777777777</v>
      </c>
      <c r="T43" s="549">
        <f t="shared" si="24"/>
        <v>2.7777777777777777</v>
      </c>
      <c r="U43" s="548">
        <f>AVERAGE(U13:U42)</f>
        <v>1.8148148148148149</v>
      </c>
      <c r="V43" s="548">
        <f t="shared" ref="V43:W43" si="25">AVERAGE(V13:V42)</f>
        <v>1.9259259259259258</v>
      </c>
      <c r="W43" s="549">
        <f t="shared" si="25"/>
        <v>2.7777777777777777</v>
      </c>
      <c r="X43" s="548">
        <f>AVERAGE(X13:X42)</f>
        <v>1.8518518518518519</v>
      </c>
      <c r="Y43" s="548">
        <f t="shared" ref="Y43:Z43" si="26">AVERAGE(Y13:Y42)</f>
        <v>2</v>
      </c>
      <c r="Z43" s="549">
        <f t="shared" si="26"/>
        <v>2.7037037037037037</v>
      </c>
      <c r="AA43" s="548">
        <f>AVERAGE(AA13:AA42)</f>
        <v>1.8148148148148149</v>
      </c>
      <c r="AB43" s="548">
        <f t="shared" ref="AB43:AC43" si="27">AVERAGE(AB13:AB42)</f>
        <v>1.8518518518518519</v>
      </c>
      <c r="AC43" s="549">
        <f t="shared" si="27"/>
        <v>2.7037037037037037</v>
      </c>
      <c r="AD43" s="548">
        <f>AVERAGE(AD13:AD42)</f>
        <v>1.8148148148148149</v>
      </c>
      <c r="AE43" s="548">
        <f t="shared" ref="AE43:AF43" si="28">AVERAGE(AE13:AE42)</f>
        <v>1.8148148148148149</v>
      </c>
      <c r="AF43" s="549">
        <f t="shared" si="28"/>
        <v>2.7407407407407409</v>
      </c>
      <c r="AG43" s="548">
        <f>AVERAGE(AG13:AG42)</f>
        <v>1.7777777777777777</v>
      </c>
      <c r="AH43" s="548">
        <f t="shared" ref="AH43:AI43" si="29">AVERAGE(AH13:AH42)</f>
        <v>1.962962962962963</v>
      </c>
      <c r="AI43" s="549">
        <f t="shared" si="29"/>
        <v>2.7037037037037037</v>
      </c>
      <c r="AJ43" s="470">
        <f t="shared" ref="AJ43" si="30">SUM(C43,F43,I43,L43,O43,R43,U43,X43,AA43,AD43,AG43)</f>
        <v>21</v>
      </c>
      <c r="AK43" s="444" t="str">
        <f t="shared" ref="AK43" si="31">IF(AJ43&lt;17,"низкий",IF(AJ43&lt;28,"средний",IF(AJ43&gt;27,"высокий")))</f>
        <v>средний</v>
      </c>
      <c r="AL43" s="470">
        <f>SUM(D43,G43,J43,M43,P43,S43,V43,Y43,AB43,AE43,AH43)</f>
        <v>21.629629629629626</v>
      </c>
      <c r="AM43" s="444" t="str">
        <f t="shared" si="6"/>
        <v>средний</v>
      </c>
      <c r="AN43" s="473">
        <f t="shared" ref="AN43" si="32">SUM(E43,H43,K43,N43,Q43,T43,W43,Z43,AC43,AF43,AI43)</f>
        <v>30.666666666666664</v>
      </c>
      <c r="AO43" s="444" t="str">
        <f t="shared" ref="AO43" si="33">IF(AN43&lt;17,"низкий",IF(AN43&lt;28,"средний",IF(AN43&gt;27,"высокий")))</f>
        <v>высокий</v>
      </c>
    </row>
    <row r="44" spans="1:41" s="19" customFormat="1" ht="24" thickBot="1">
      <c r="A44" s="815" t="s">
        <v>14</v>
      </c>
      <c r="B44" s="871"/>
      <c r="C44" s="37">
        <f t="shared" ref="C44:AI44" si="34">COUNT(C13:C42)</f>
        <v>27</v>
      </c>
      <c r="D44" s="37">
        <f t="shared" si="34"/>
        <v>27</v>
      </c>
      <c r="E44" s="150">
        <f t="shared" si="34"/>
        <v>27</v>
      </c>
      <c r="F44" s="37">
        <f t="shared" si="34"/>
        <v>27</v>
      </c>
      <c r="G44" s="37">
        <f t="shared" si="34"/>
        <v>27</v>
      </c>
      <c r="H44" s="150">
        <f t="shared" si="34"/>
        <v>27</v>
      </c>
      <c r="I44" s="37">
        <f t="shared" si="34"/>
        <v>27</v>
      </c>
      <c r="J44" s="37">
        <f t="shared" si="34"/>
        <v>27</v>
      </c>
      <c r="K44" s="150">
        <f t="shared" si="34"/>
        <v>27</v>
      </c>
      <c r="L44" s="37">
        <f t="shared" si="34"/>
        <v>27</v>
      </c>
      <c r="M44" s="37">
        <f t="shared" si="34"/>
        <v>27</v>
      </c>
      <c r="N44" s="150">
        <f t="shared" si="34"/>
        <v>27</v>
      </c>
      <c r="O44" s="37">
        <f t="shared" si="34"/>
        <v>27</v>
      </c>
      <c r="P44" s="37">
        <f t="shared" si="34"/>
        <v>27</v>
      </c>
      <c r="Q44" s="150">
        <f t="shared" si="34"/>
        <v>27</v>
      </c>
      <c r="R44" s="37">
        <f t="shared" si="34"/>
        <v>27</v>
      </c>
      <c r="S44" s="37">
        <f t="shared" si="34"/>
        <v>27</v>
      </c>
      <c r="T44" s="150">
        <f t="shared" si="34"/>
        <v>27</v>
      </c>
      <c r="U44" s="37">
        <f t="shared" si="34"/>
        <v>27</v>
      </c>
      <c r="V44" s="37">
        <f t="shared" si="34"/>
        <v>27</v>
      </c>
      <c r="W44" s="150">
        <f t="shared" si="34"/>
        <v>27</v>
      </c>
      <c r="X44" s="37">
        <f t="shared" si="34"/>
        <v>27</v>
      </c>
      <c r="Y44" s="37">
        <f t="shared" si="34"/>
        <v>27</v>
      </c>
      <c r="Z44" s="150">
        <f t="shared" si="34"/>
        <v>27</v>
      </c>
      <c r="AA44" s="37">
        <f t="shared" si="34"/>
        <v>27</v>
      </c>
      <c r="AB44" s="37">
        <f t="shared" si="34"/>
        <v>27</v>
      </c>
      <c r="AC44" s="150">
        <f t="shared" si="34"/>
        <v>27</v>
      </c>
      <c r="AD44" s="37">
        <f t="shared" si="34"/>
        <v>27</v>
      </c>
      <c r="AE44" s="37">
        <f t="shared" si="34"/>
        <v>27</v>
      </c>
      <c r="AF44" s="150">
        <f t="shared" si="34"/>
        <v>27</v>
      </c>
      <c r="AG44" s="37">
        <f t="shared" si="34"/>
        <v>27</v>
      </c>
      <c r="AH44" s="37">
        <f t="shared" si="34"/>
        <v>27</v>
      </c>
      <c r="AI44" s="150">
        <f t="shared" si="34"/>
        <v>27</v>
      </c>
      <c r="AJ44" s="779"/>
      <c r="AK44" s="780"/>
      <c r="AL44" s="522"/>
      <c r="AM44" s="522"/>
      <c r="AN44" s="779"/>
      <c r="AO44" s="780"/>
    </row>
    <row r="47" spans="1:41" ht="15.75">
      <c r="A47" s="6"/>
      <c r="B47" s="6"/>
      <c r="C47" s="7"/>
      <c r="D47" s="7"/>
      <c r="E47" s="7"/>
      <c r="F47" s="7"/>
      <c r="G47" s="7"/>
      <c r="H47" s="4"/>
      <c r="I47" s="7"/>
      <c r="J47" s="7"/>
      <c r="K47" s="7"/>
      <c r="L47" s="7"/>
      <c r="M47" s="7"/>
      <c r="N47" s="4"/>
      <c r="O47" s="7"/>
      <c r="P47" s="7"/>
      <c r="Q47" s="7"/>
      <c r="R47" s="7"/>
      <c r="S47" s="7"/>
      <c r="T47" s="4"/>
      <c r="U47" s="7"/>
      <c r="V47" s="7"/>
      <c r="W47" s="7"/>
      <c r="X47" s="7"/>
      <c r="Y47" s="7"/>
    </row>
    <row r="48" spans="1:41" ht="15.75">
      <c r="Z48" s="7"/>
      <c r="AA48" s="7"/>
    </row>
    <row r="49" spans="1:28" s="13" customFormat="1" ht="18" customHeight="1">
      <c r="A49" s="848" t="s">
        <v>44</v>
      </c>
      <c r="B49" s="849"/>
      <c r="C49" s="849"/>
      <c r="D49" s="849"/>
      <c r="E49" s="849"/>
      <c r="F49" s="849"/>
      <c r="G49" s="849"/>
      <c r="H49" s="850"/>
      <c r="I49" s="32"/>
      <c r="J49" s="800" t="s">
        <v>203</v>
      </c>
      <c r="K49" s="801"/>
      <c r="L49" s="801"/>
      <c r="M49" s="801"/>
      <c r="N49" s="801"/>
      <c r="O49" s="801"/>
      <c r="P49" s="801"/>
      <c r="Q49" s="801"/>
      <c r="R49" s="802"/>
      <c r="T49" s="800" t="s">
        <v>45</v>
      </c>
      <c r="U49" s="801"/>
      <c r="V49" s="801"/>
      <c r="W49" s="801"/>
      <c r="X49" s="801"/>
      <c r="Y49" s="801"/>
      <c r="Z49" s="801"/>
      <c r="AA49" s="801"/>
      <c r="AB49" s="802"/>
    </row>
    <row r="50" spans="1:28" s="13" customFormat="1" ht="18" customHeight="1">
      <c r="A50" s="33"/>
      <c r="B50" s="584" t="s">
        <v>46</v>
      </c>
      <c r="C50" s="824" t="s">
        <v>47</v>
      </c>
      <c r="D50" s="825"/>
      <c r="E50" s="807" t="s">
        <v>48</v>
      </c>
      <c r="F50" s="808"/>
      <c r="G50" s="824" t="s">
        <v>49</v>
      </c>
      <c r="H50" s="825"/>
      <c r="I50" s="34"/>
      <c r="J50" s="35"/>
      <c r="K50" s="824" t="s">
        <v>46</v>
      </c>
      <c r="L50" s="825"/>
      <c r="M50" s="824" t="s">
        <v>47</v>
      </c>
      <c r="N50" s="825"/>
      <c r="O50" s="807" t="s">
        <v>48</v>
      </c>
      <c r="P50" s="808"/>
      <c r="Q50" s="824" t="s">
        <v>49</v>
      </c>
      <c r="R50" s="825"/>
      <c r="T50" s="35"/>
      <c r="U50" s="824" t="s">
        <v>46</v>
      </c>
      <c r="V50" s="825"/>
      <c r="W50" s="824" t="s">
        <v>47</v>
      </c>
      <c r="X50" s="825"/>
      <c r="Y50" s="807" t="s">
        <v>48</v>
      </c>
      <c r="Z50" s="808"/>
      <c r="AA50" s="824" t="s">
        <v>49</v>
      </c>
      <c r="AB50" s="825"/>
    </row>
    <row r="51" spans="1:28" s="13" customFormat="1" ht="18.75">
      <c r="A51" s="33"/>
      <c r="B51" s="585"/>
      <c r="C51" s="826"/>
      <c r="D51" s="827"/>
      <c r="E51" s="809"/>
      <c r="F51" s="810"/>
      <c r="G51" s="826"/>
      <c r="H51" s="827"/>
      <c r="I51" s="34"/>
      <c r="J51" s="35"/>
      <c r="K51" s="826"/>
      <c r="L51" s="827"/>
      <c r="M51" s="826"/>
      <c r="N51" s="827"/>
      <c r="O51" s="809"/>
      <c r="P51" s="810"/>
      <c r="Q51" s="826"/>
      <c r="R51" s="827"/>
      <c r="T51" s="35"/>
      <c r="U51" s="826"/>
      <c r="V51" s="827"/>
      <c r="W51" s="826"/>
      <c r="X51" s="827"/>
      <c r="Y51" s="809"/>
      <c r="Z51" s="810"/>
      <c r="AA51" s="826"/>
      <c r="AB51" s="827"/>
    </row>
    <row r="52" spans="1:28" s="13" customFormat="1" ht="18.75">
      <c r="A52" s="33" t="s">
        <v>9</v>
      </c>
      <c r="B52" s="36">
        <f>AVERAGE(C44,F44,I44,L44,O44,R44,U44,X44,AA44,AD44,AG44)</f>
        <v>27</v>
      </c>
      <c r="C52" s="844">
        <f>COUNTIF(AK13:AK42,"высокий")</f>
        <v>3</v>
      </c>
      <c r="D52" s="845"/>
      <c r="E52" s="844">
        <f>COUNTIF(AK13:AK42,"средний")</f>
        <v>18</v>
      </c>
      <c r="F52" s="845"/>
      <c r="G52" s="844">
        <f>COUNTIF(AK13:AK42,"низкий")</f>
        <v>6</v>
      </c>
      <c r="H52" s="845"/>
      <c r="I52" s="34"/>
      <c r="J52" s="33" t="s">
        <v>9</v>
      </c>
      <c r="K52" s="573">
        <f>AVERAGE(D44,G44,J44,M44,P44,S44,V44,Y44,AB44,AE44,AH44)</f>
        <v>27</v>
      </c>
      <c r="L52" s="574"/>
      <c r="M52" s="805">
        <f>COUNTIF(AM13:AM42,"высокий")</f>
        <v>3</v>
      </c>
      <c r="N52" s="806"/>
      <c r="O52" s="828">
        <f>COUNTIF(AM13:AM42,"средний")</f>
        <v>18</v>
      </c>
      <c r="P52" s="829"/>
      <c r="Q52" s="828">
        <f>COUNTIF(AM13:AM42,"низкий")</f>
        <v>6</v>
      </c>
      <c r="R52" s="829"/>
      <c r="T52" s="33" t="s">
        <v>9</v>
      </c>
      <c r="U52" s="573">
        <f>AVERAGE(E44,H44,K44,N44,Q44,T44,W44,Z44,AC44,AF44,AI44)</f>
        <v>27</v>
      </c>
      <c r="V52" s="574"/>
      <c r="W52" s="805">
        <f>COUNTIF(AO13:AO42,"высокий")</f>
        <v>21</v>
      </c>
      <c r="X52" s="806"/>
      <c r="Y52" s="828">
        <f>COUNTIF(AO13:AO42,"средний")</f>
        <v>6</v>
      </c>
      <c r="Z52" s="829"/>
      <c r="AA52" s="828">
        <f>COUNTIF(AO13:AO42,"низкий")</f>
        <v>0</v>
      </c>
      <c r="AB52" s="829"/>
    </row>
    <row r="53" spans="1:28" s="13" customFormat="1" ht="18.75">
      <c r="A53" s="33" t="s">
        <v>10</v>
      </c>
      <c r="B53" s="33"/>
      <c r="C53" s="846">
        <f>(C52*100%)/B52</f>
        <v>0.1111111111111111</v>
      </c>
      <c r="D53" s="847"/>
      <c r="E53" s="846">
        <f>(E52*100%)/B52</f>
        <v>0.66666666666666663</v>
      </c>
      <c r="F53" s="847"/>
      <c r="G53" s="846">
        <f>(G52*100%)/B52</f>
        <v>0.22222222222222221</v>
      </c>
      <c r="H53" s="847"/>
      <c r="I53" s="34"/>
      <c r="J53" s="33" t="s">
        <v>10</v>
      </c>
      <c r="K53" s="185"/>
      <c r="L53" s="575"/>
      <c r="M53" s="792">
        <f>(M52*100%)/K52</f>
        <v>0.1111111111111111</v>
      </c>
      <c r="N53" s="793"/>
      <c r="O53" s="792">
        <f>(O52*100%)/K52</f>
        <v>0.66666666666666663</v>
      </c>
      <c r="P53" s="793"/>
      <c r="Q53" s="792">
        <f>(Q52*100%)/K52</f>
        <v>0.22222222222222221</v>
      </c>
      <c r="R53" s="793"/>
      <c r="T53" s="33" t="s">
        <v>10</v>
      </c>
      <c r="U53" s="185"/>
      <c r="V53" s="575"/>
      <c r="W53" s="792">
        <f>(W52*100%)/U52</f>
        <v>0.77777777777777779</v>
      </c>
      <c r="X53" s="793"/>
      <c r="Y53" s="792">
        <f>(Y52*100%)/U52</f>
        <v>0.22222222222222221</v>
      </c>
      <c r="Z53" s="793"/>
      <c r="AA53" s="792">
        <f>(AA52*100%)/U52</f>
        <v>0</v>
      </c>
      <c r="AB53" s="793"/>
    </row>
  </sheetData>
  <protectedRanges>
    <protectedRange sqref="C8:D8 E7:J8" name="Диапазон1_1_2"/>
  </protectedRanges>
  <mergeCells count="60">
    <mergeCell ref="C53:D53"/>
    <mergeCell ref="M53:N53"/>
    <mergeCell ref="G52:H52"/>
    <mergeCell ref="G53:H53"/>
    <mergeCell ref="E52:F52"/>
    <mergeCell ref="E53:F53"/>
    <mergeCell ref="O50:P51"/>
    <mergeCell ref="M50:N51"/>
    <mergeCell ref="AA52:AB52"/>
    <mergeCell ref="AA53:AB53"/>
    <mergeCell ref="Y52:Z52"/>
    <mergeCell ref="Y53:Z53"/>
    <mergeCell ref="O52:P52"/>
    <mergeCell ref="O53:P53"/>
    <mergeCell ref="W52:X52"/>
    <mergeCell ref="Q53:R53"/>
    <mergeCell ref="W53:X53"/>
    <mergeCell ref="Q52:R52"/>
    <mergeCell ref="A1:AO1"/>
    <mergeCell ref="A2:AO2"/>
    <mergeCell ref="A3:AO3"/>
    <mergeCell ref="A4:AO4"/>
    <mergeCell ref="A6:B6"/>
    <mergeCell ref="C6:O6"/>
    <mergeCell ref="A44:B44"/>
    <mergeCell ref="A49:H49"/>
    <mergeCell ref="J49:R49"/>
    <mergeCell ref="T49:AB49"/>
    <mergeCell ref="C7:O7"/>
    <mergeCell ref="C8:I8"/>
    <mergeCell ref="A9:AP9"/>
    <mergeCell ref="A11:A12"/>
    <mergeCell ref="B11:B12"/>
    <mergeCell ref="C11:E11"/>
    <mergeCell ref="F11:H11"/>
    <mergeCell ref="I11:K11"/>
    <mergeCell ref="L11:N11"/>
    <mergeCell ref="O11:Q11"/>
    <mergeCell ref="AJ11:AK12"/>
    <mergeCell ref="AN11:AO12"/>
    <mergeCell ref="AJ44:AK44"/>
    <mergeCell ref="AN44:AO44"/>
    <mergeCell ref="AD11:AF11"/>
    <mergeCell ref="AG11:AI11"/>
    <mergeCell ref="Q50:R51"/>
    <mergeCell ref="W50:X51"/>
    <mergeCell ref="AA11:AC11"/>
    <mergeCell ref="AL11:AM12"/>
    <mergeCell ref="R11:T11"/>
    <mergeCell ref="U11:W11"/>
    <mergeCell ref="X11:Z11"/>
    <mergeCell ref="AA50:AB51"/>
    <mergeCell ref="Y50:Z51"/>
    <mergeCell ref="U50:V51"/>
    <mergeCell ref="K50:L51"/>
    <mergeCell ref="G50:H51"/>
    <mergeCell ref="E50:F51"/>
    <mergeCell ref="C50:D51"/>
    <mergeCell ref="M52:N52"/>
    <mergeCell ref="C52:D52"/>
  </mergeCells>
  <pageMargins left="0.70866141732283472" right="0.70866141732283472" top="0.74803149606299213" bottom="0.74803149606299213" header="0.31496062992125984" footer="0.31496062992125984"/>
  <pageSetup paperSize="9" scale="23" fitToHeight="3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8"/>
  <sheetViews>
    <sheetView view="pageBreakPreview" topLeftCell="D7" zoomScale="40" zoomScaleSheetLayoutView="40" workbookViewId="0">
      <selection activeCell="AN39" sqref="AN39:AO40"/>
    </sheetView>
  </sheetViews>
  <sheetFormatPr defaultRowHeight="12.75"/>
  <cols>
    <col min="1" max="1" width="9" customWidth="1"/>
    <col min="2" max="2" width="33.5703125" customWidth="1"/>
    <col min="3" max="11" width="11.28515625" customWidth="1"/>
    <col min="12" max="12" width="10" customWidth="1"/>
    <col min="13" max="13" width="16" customWidth="1"/>
    <col min="14" max="14" width="10.7109375" customWidth="1"/>
    <col min="15" max="15" width="16" customWidth="1"/>
    <col min="16" max="16" width="11.7109375" customWidth="1"/>
    <col min="17" max="17" width="14.5703125" customWidth="1"/>
    <col min="18" max="19" width="11.7109375" customWidth="1"/>
    <col min="20" max="20" width="13.140625" customWidth="1"/>
    <col min="21" max="21" width="14.7109375" customWidth="1"/>
    <col min="22" max="24" width="15.140625" customWidth="1"/>
    <col min="25" max="25" width="13.7109375" customWidth="1"/>
    <col min="26" max="26" width="18.85546875" customWidth="1"/>
    <col min="27" max="35" width="10" customWidth="1"/>
    <col min="36" max="36" width="15.85546875" bestFit="1" customWidth="1"/>
    <col min="37" max="39" width="16.28515625" customWidth="1"/>
    <col min="40" max="40" width="15.85546875" bestFit="1" customWidth="1"/>
    <col min="41" max="41" width="16" customWidth="1"/>
    <col min="43" max="43" width="11.42578125" customWidth="1"/>
    <col min="45" max="45" width="10.85546875" customWidth="1"/>
    <col min="46" max="46" width="6.28515625" customWidth="1"/>
  </cols>
  <sheetData>
    <row r="1" spans="1:41" s="19" customFormat="1" ht="23.25">
      <c r="A1" s="786" t="s">
        <v>55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786"/>
      <c r="AD1" s="786"/>
      <c r="AE1" s="786"/>
      <c r="AF1" s="786"/>
      <c r="AG1" s="786"/>
      <c r="AH1" s="513"/>
    </row>
    <row r="2" spans="1:41" s="19" customFormat="1" ht="23.25">
      <c r="A2" s="787" t="s">
        <v>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  <c r="AD2" s="787"/>
      <c r="AE2" s="787"/>
      <c r="AF2" s="787"/>
      <c r="AG2" s="787"/>
      <c r="AH2" s="514"/>
    </row>
    <row r="3" spans="1:41" s="19" customFormat="1" ht="16.5" customHeight="1">
      <c r="A3" s="787" t="s">
        <v>96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787"/>
      <c r="AD3" s="787"/>
      <c r="AE3" s="787"/>
      <c r="AF3" s="787"/>
      <c r="AG3" s="787"/>
      <c r="AH3" s="514"/>
    </row>
    <row r="4" spans="1:41" s="19" customFormat="1" ht="23.25">
      <c r="A4" s="786"/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786"/>
      <c r="AC4" s="786"/>
      <c r="AD4" s="786"/>
      <c r="AE4" s="786"/>
      <c r="AF4" s="786"/>
      <c r="AG4" s="786"/>
      <c r="AH4" s="513"/>
    </row>
    <row r="5" spans="1:41" s="3" customFormat="1" ht="18.75">
      <c r="A5" s="10"/>
      <c r="B5" s="10"/>
      <c r="C5" s="10"/>
      <c r="D5" s="484"/>
      <c r="E5" s="10"/>
      <c r="F5" s="10"/>
      <c r="G5" s="484"/>
      <c r="H5" s="10"/>
      <c r="I5" s="10"/>
      <c r="J5" s="484"/>
      <c r="K5" s="10"/>
      <c r="L5" s="10"/>
      <c r="M5" s="10"/>
      <c r="N5" s="484"/>
      <c r="O5" s="484"/>
      <c r="P5" s="10"/>
      <c r="Q5" s="10"/>
      <c r="R5" s="10"/>
      <c r="S5" s="484"/>
      <c r="T5" s="10"/>
      <c r="U5" s="10"/>
      <c r="V5" s="10"/>
      <c r="W5" s="484"/>
      <c r="X5" s="484"/>
      <c r="Y5" s="10"/>
      <c r="Z5" s="10"/>
      <c r="AA5" s="10"/>
      <c r="AB5" s="484"/>
    </row>
    <row r="6" spans="1:41" s="18" customFormat="1" ht="20.25">
      <c r="A6" s="635" t="s">
        <v>31</v>
      </c>
      <c r="B6" s="635"/>
      <c r="C6" s="645" t="str">
        <f>'справка Н.Г.'!D4</f>
        <v>дети 4-5 лет жизни группы №2 общеразвивающей направленности</v>
      </c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6"/>
      <c r="P6" s="647"/>
    </row>
    <row r="7" spans="1:41" s="18" customFormat="1" ht="20.25">
      <c r="A7" s="20" t="s">
        <v>8</v>
      </c>
      <c r="B7" s="20"/>
      <c r="C7" s="834" t="str">
        <f>'справка Н.Г.'!D9</f>
        <v>Касумова Надежда Анатольевна, Чичинская Светлана Николаевна</v>
      </c>
      <c r="D7" s="835"/>
      <c r="E7" s="835"/>
      <c r="F7" s="835"/>
      <c r="G7" s="835"/>
      <c r="H7" s="835"/>
      <c r="I7" s="835"/>
      <c r="J7" s="835"/>
      <c r="K7" s="649"/>
      <c r="L7" s="649"/>
      <c r="M7" s="649"/>
      <c r="N7" s="649"/>
      <c r="O7" s="649"/>
      <c r="P7" s="650"/>
    </row>
    <row r="8" spans="1:41" s="18" customFormat="1" ht="20.25">
      <c r="A8" s="20" t="s">
        <v>7</v>
      </c>
      <c r="B8" s="21" t="str">
        <f>'справка Н.Г.'!C5</f>
        <v>2022-2023</v>
      </c>
      <c r="C8" s="811"/>
      <c r="D8" s="812"/>
      <c r="E8" s="812"/>
      <c r="F8" s="812"/>
      <c r="G8" s="812"/>
      <c r="H8" s="812"/>
      <c r="I8" s="812"/>
      <c r="J8" s="501"/>
    </row>
    <row r="9" spans="1:41" s="18" customFormat="1" ht="27.75" customHeight="1">
      <c r="A9" s="901" t="s">
        <v>70</v>
      </c>
      <c r="B9" s="901"/>
      <c r="C9" s="901"/>
      <c r="D9" s="901"/>
      <c r="E9" s="901"/>
      <c r="F9" s="901"/>
      <c r="G9" s="901"/>
      <c r="H9" s="901"/>
      <c r="I9" s="901"/>
      <c r="J9" s="901"/>
      <c r="K9" s="901"/>
      <c r="L9" s="901"/>
      <c r="M9" s="901"/>
      <c r="N9" s="901"/>
      <c r="O9" s="901"/>
      <c r="P9" s="901"/>
      <c r="Q9" s="901"/>
      <c r="R9" s="901"/>
      <c r="S9" s="901"/>
      <c r="T9" s="901"/>
      <c r="U9" s="901"/>
      <c r="V9" s="901"/>
      <c r="W9" s="901"/>
      <c r="X9" s="901"/>
      <c r="Y9" s="901"/>
      <c r="Z9" s="901"/>
      <c r="AA9" s="901"/>
      <c r="AB9" s="519"/>
    </row>
    <row r="10" spans="1:41" ht="16.5" thickBot="1">
      <c r="A10" s="1"/>
    </row>
    <row r="11" spans="1:41" ht="24" customHeight="1" thickBot="1">
      <c r="A11" s="898"/>
      <c r="B11" s="770" t="s">
        <v>1</v>
      </c>
      <c r="C11" s="895" t="s">
        <v>97</v>
      </c>
      <c r="D11" s="896"/>
      <c r="E11" s="896"/>
      <c r="F11" s="896"/>
      <c r="G11" s="896"/>
      <c r="H11" s="896"/>
      <c r="I11" s="896"/>
      <c r="J11" s="896"/>
      <c r="K11" s="896"/>
      <c r="L11" s="896"/>
      <c r="M11" s="896"/>
      <c r="N11" s="896"/>
      <c r="O11" s="896"/>
      <c r="P11" s="896"/>
      <c r="Q11" s="897"/>
      <c r="R11" s="895" t="s">
        <v>61</v>
      </c>
      <c r="S11" s="896"/>
      <c r="T11" s="896"/>
      <c r="U11" s="896"/>
      <c r="V11" s="896"/>
      <c r="W11" s="896"/>
      <c r="X11" s="896"/>
      <c r="Y11" s="896"/>
      <c r="Z11" s="897"/>
      <c r="AA11" s="895" t="s">
        <v>66</v>
      </c>
      <c r="AB11" s="896"/>
      <c r="AC11" s="896"/>
      <c r="AD11" s="896"/>
      <c r="AE11" s="896"/>
      <c r="AF11" s="896"/>
      <c r="AG11" s="896"/>
      <c r="AH11" s="896"/>
      <c r="AI11" s="896"/>
      <c r="AJ11" s="896"/>
      <c r="AK11" s="896"/>
      <c r="AL11" s="896"/>
      <c r="AM11" s="896"/>
      <c r="AN11" s="896"/>
      <c r="AO11" s="897"/>
    </row>
    <row r="12" spans="1:41" s="3" customFormat="1" ht="111" customHeight="1" thickBot="1">
      <c r="A12" s="899"/>
      <c r="B12" s="778"/>
      <c r="C12" s="642" t="s">
        <v>169</v>
      </c>
      <c r="D12" s="634"/>
      <c r="E12" s="643"/>
      <c r="F12" s="642" t="s">
        <v>170</v>
      </c>
      <c r="G12" s="634"/>
      <c r="H12" s="643"/>
      <c r="I12" s="642" t="s">
        <v>171</v>
      </c>
      <c r="J12" s="634"/>
      <c r="K12" s="643"/>
      <c r="L12" s="756" t="s">
        <v>148</v>
      </c>
      <c r="M12" s="757"/>
      <c r="N12" s="750" t="s">
        <v>42</v>
      </c>
      <c r="O12" s="751"/>
      <c r="P12" s="756" t="s">
        <v>43</v>
      </c>
      <c r="Q12" s="757"/>
      <c r="R12" s="771" t="s">
        <v>172</v>
      </c>
      <c r="S12" s="772"/>
      <c r="T12" s="773"/>
      <c r="U12" s="756" t="s">
        <v>41</v>
      </c>
      <c r="V12" s="757"/>
      <c r="W12" s="750" t="s">
        <v>42</v>
      </c>
      <c r="X12" s="751"/>
      <c r="Y12" s="756" t="s">
        <v>43</v>
      </c>
      <c r="Z12" s="757"/>
      <c r="AA12" s="771" t="s">
        <v>173</v>
      </c>
      <c r="AB12" s="772"/>
      <c r="AC12" s="773"/>
      <c r="AD12" s="854" t="s">
        <v>176</v>
      </c>
      <c r="AE12" s="855"/>
      <c r="AF12" s="856"/>
      <c r="AG12" s="854" t="s">
        <v>174</v>
      </c>
      <c r="AH12" s="855"/>
      <c r="AI12" s="856"/>
      <c r="AJ12" s="756" t="s">
        <v>175</v>
      </c>
      <c r="AK12" s="757"/>
      <c r="AL12" s="750" t="s">
        <v>42</v>
      </c>
      <c r="AM12" s="751"/>
      <c r="AN12" s="756" t="s">
        <v>43</v>
      </c>
      <c r="AO12" s="757"/>
    </row>
    <row r="13" spans="1:41" s="3" customFormat="1" ht="47.25" customHeight="1" thickBot="1">
      <c r="A13" s="900"/>
      <c r="B13" s="773"/>
      <c r="C13" s="14" t="s">
        <v>39</v>
      </c>
      <c r="D13" s="15" t="s">
        <v>196</v>
      </c>
      <c r="E13" s="16" t="s">
        <v>40</v>
      </c>
      <c r="F13" s="14" t="s">
        <v>39</v>
      </c>
      <c r="G13" s="15" t="s">
        <v>196</v>
      </c>
      <c r="H13" s="16" t="s">
        <v>40</v>
      </c>
      <c r="I13" s="14" t="s">
        <v>39</v>
      </c>
      <c r="J13" s="15" t="s">
        <v>196</v>
      </c>
      <c r="K13" s="16" t="s">
        <v>40</v>
      </c>
      <c r="L13" s="760"/>
      <c r="M13" s="761"/>
      <c r="N13" s="750"/>
      <c r="O13" s="751"/>
      <c r="P13" s="760"/>
      <c r="Q13" s="761"/>
      <c r="R13" s="14" t="s">
        <v>39</v>
      </c>
      <c r="S13" s="15" t="s">
        <v>196</v>
      </c>
      <c r="T13" s="16" t="s">
        <v>40</v>
      </c>
      <c r="U13" s="760"/>
      <c r="V13" s="761"/>
      <c r="W13" s="750"/>
      <c r="X13" s="751"/>
      <c r="Y13" s="760"/>
      <c r="Z13" s="761"/>
      <c r="AA13" s="14" t="s">
        <v>39</v>
      </c>
      <c r="AB13" s="15" t="s">
        <v>196</v>
      </c>
      <c r="AC13" s="16" t="s">
        <v>40</v>
      </c>
      <c r="AD13" s="14" t="s">
        <v>39</v>
      </c>
      <c r="AE13" s="15" t="s">
        <v>196</v>
      </c>
      <c r="AF13" s="16" t="s">
        <v>40</v>
      </c>
      <c r="AG13" s="14" t="s">
        <v>39</v>
      </c>
      <c r="AH13" s="15" t="s">
        <v>196</v>
      </c>
      <c r="AI13" s="16" t="s">
        <v>40</v>
      </c>
      <c r="AJ13" s="758"/>
      <c r="AK13" s="761"/>
      <c r="AL13" s="750"/>
      <c r="AM13" s="751"/>
      <c r="AN13" s="760"/>
      <c r="AO13" s="761"/>
    </row>
    <row r="14" spans="1:41" s="19" customFormat="1" ht="22.7" customHeight="1">
      <c r="A14" s="191">
        <v>1</v>
      </c>
      <c r="B14" s="375" t="str">
        <f>реч.разв.!B17</f>
        <v>А. Мухаммадазиз</v>
      </c>
      <c r="C14" s="477">
        <v>1</v>
      </c>
      <c r="D14" s="533">
        <v>1</v>
      </c>
      <c r="E14" s="534">
        <v>2</v>
      </c>
      <c r="F14" s="477">
        <v>1</v>
      </c>
      <c r="G14" s="533">
        <v>1</v>
      </c>
      <c r="H14" s="534">
        <v>2</v>
      </c>
      <c r="I14" s="477">
        <v>1</v>
      </c>
      <c r="J14" s="533">
        <v>1</v>
      </c>
      <c r="K14" s="534">
        <v>2</v>
      </c>
      <c r="L14" s="26">
        <f>SUM(C14,F14,I14)</f>
        <v>3</v>
      </c>
      <c r="M14" s="378" t="str">
        <f>IF(L14&lt;5,"низкий",IF(L14&lt;8,"средний",IF(L14&gt;7,"высокий")))</f>
        <v>низкий</v>
      </c>
      <c r="N14" s="554">
        <f>SUM(D14,G14,J14)</f>
        <v>3</v>
      </c>
      <c r="O14" s="555" t="str">
        <f>IF(N14&lt;5,"низкий",IF(N14&lt;8,"средний",IF(N14&gt;7,"высокий")))</f>
        <v>низкий</v>
      </c>
      <c r="P14" s="27">
        <f>SUM(E14,H14,K14)</f>
        <v>6</v>
      </c>
      <c r="Q14" s="362" t="str">
        <f>IF(P14&lt;5,"низкий",IF(P14&lt;8,"средний",IF(P14&gt;7,"высокий")))</f>
        <v>средний</v>
      </c>
      <c r="R14" s="477">
        <v>1</v>
      </c>
      <c r="S14" s="533">
        <v>1</v>
      </c>
      <c r="T14" s="534">
        <v>2</v>
      </c>
      <c r="U14" s="564">
        <f>R14</f>
        <v>1</v>
      </c>
      <c r="V14" s="380" t="str">
        <f>IF(U14=1,"низкий",IF(U14=2,"средний",IF(U14=3,"высокий")))</f>
        <v>низкий</v>
      </c>
      <c r="W14" s="565">
        <f>S14</f>
        <v>1</v>
      </c>
      <c r="X14" s="380" t="str">
        <f>IF(W14=1,"низкий",IF(W14=2,"средний",IF(W14=3,"высокий")))</f>
        <v>низкий</v>
      </c>
      <c r="Y14" s="566">
        <f>T14</f>
        <v>2</v>
      </c>
      <c r="Z14" s="380" t="str">
        <f>IF(Y14=1,"низкий",IF(Y14=2,"средний",IF(Y14=3,"высокий")))</f>
        <v>средний</v>
      </c>
      <c r="AA14" s="477">
        <v>1</v>
      </c>
      <c r="AB14" s="533">
        <v>1</v>
      </c>
      <c r="AC14" s="534">
        <v>2</v>
      </c>
      <c r="AD14" s="477">
        <v>1</v>
      </c>
      <c r="AE14" s="533">
        <v>1</v>
      </c>
      <c r="AF14" s="534">
        <v>2</v>
      </c>
      <c r="AG14" s="477">
        <v>1</v>
      </c>
      <c r="AH14" s="533">
        <v>1</v>
      </c>
      <c r="AI14" s="604">
        <v>2</v>
      </c>
      <c r="AJ14" s="26">
        <f>SUM(AA14,AD14,AG14)</f>
        <v>3</v>
      </c>
      <c r="AK14" s="361" t="str">
        <f>IF(AJ14&lt;5,"низкий",IF(AJ14&lt;8,"средний",IF(AJ14&gt;7,"высокий")))</f>
        <v>низкий</v>
      </c>
      <c r="AL14" s="554">
        <f>SUM(AB14,AE14,AH14)</f>
        <v>3</v>
      </c>
      <c r="AM14" s="555" t="str">
        <f>IF(AL14&lt;5,"низкий",IF(AL14&lt;8,"средний",IF(AL14&gt;7,"высокий")))</f>
        <v>низкий</v>
      </c>
      <c r="AN14" s="27">
        <f t="shared" ref="AN14:AN39" si="0">SUM(AC14,AF14,AI14)</f>
        <v>6</v>
      </c>
      <c r="AO14" s="362" t="str">
        <f>IF(AN14&lt;5,"низкий",IF(AN14&lt;8,"средний",IF(AN14&gt;7,"высокий")))</f>
        <v>средний</v>
      </c>
    </row>
    <row r="15" spans="1:41" s="19" customFormat="1" ht="22.7" customHeight="1">
      <c r="A15" s="191">
        <v>2</v>
      </c>
      <c r="B15" s="376" t="str">
        <f>реч.разв.!B18</f>
        <v xml:space="preserve">Б. Ильнур </v>
      </c>
      <c r="C15" s="498">
        <v>2</v>
      </c>
      <c r="D15" s="535">
        <v>2</v>
      </c>
      <c r="E15" s="536">
        <v>3</v>
      </c>
      <c r="F15" s="498">
        <v>2</v>
      </c>
      <c r="G15" s="535">
        <v>2</v>
      </c>
      <c r="H15" s="536">
        <v>3</v>
      </c>
      <c r="I15" s="498">
        <v>2</v>
      </c>
      <c r="J15" s="535">
        <v>2</v>
      </c>
      <c r="K15" s="536">
        <v>3</v>
      </c>
      <c r="L15" s="494">
        <f>SUM(C15,F15,I15)</f>
        <v>6</v>
      </c>
      <c r="M15" s="368" t="str">
        <f>IF(L15&lt;5,"низкий",IF(L15&lt;8,"средний",IF(L15&gt;7,"высокий")))</f>
        <v>средний</v>
      </c>
      <c r="N15" s="556">
        <f t="shared" ref="N15:N40" si="1">SUM(D15,G15,J15)</f>
        <v>6</v>
      </c>
      <c r="O15" s="557" t="str">
        <f t="shared" ref="O15:O40" si="2">IF(N15&lt;5,"низкий",IF(N15&lt;8,"средний",IF(N15&gt;7,"высокий")))</f>
        <v>средний</v>
      </c>
      <c r="P15" s="41">
        <f>SUM(E15,H15,K15)</f>
        <v>9</v>
      </c>
      <c r="Q15" s="384" t="str">
        <f>IF(P15&lt;5,"низкий",IF(P15&lt;8,"средний",IF(P15&gt;7,"высокий")))</f>
        <v>высокий</v>
      </c>
      <c r="R15" s="498">
        <v>2</v>
      </c>
      <c r="S15" s="535">
        <v>2</v>
      </c>
      <c r="T15" s="536">
        <v>3</v>
      </c>
      <c r="U15" s="564">
        <f>R15</f>
        <v>2</v>
      </c>
      <c r="V15" s="380" t="str">
        <f>IF(U15=1,"низкий",IF(U15=2,"средний",IF(U15=3,"высокий")))</f>
        <v>средний</v>
      </c>
      <c r="W15" s="568">
        <f>S15</f>
        <v>2</v>
      </c>
      <c r="X15" s="380" t="str">
        <f>IF(W15=1,"низкий",IF(W15=2,"средний",IF(W15=3,"высокий")))</f>
        <v>средний</v>
      </c>
      <c r="Y15" s="569">
        <f t="shared" ref="Y15:Y40" si="3">T15</f>
        <v>3</v>
      </c>
      <c r="Z15" s="380" t="str">
        <f>IF(Y15=1,"низкий",IF(Y15=2,"средний",IF(Y15=3,"высокий")))</f>
        <v>высокий</v>
      </c>
      <c r="AA15" s="498">
        <v>1</v>
      </c>
      <c r="AB15" s="535">
        <v>2</v>
      </c>
      <c r="AC15" s="536">
        <v>3</v>
      </c>
      <c r="AD15" s="498">
        <v>2</v>
      </c>
      <c r="AE15" s="535">
        <v>2</v>
      </c>
      <c r="AF15" s="536">
        <v>3</v>
      </c>
      <c r="AG15" s="498">
        <v>2</v>
      </c>
      <c r="AH15" s="535">
        <v>2</v>
      </c>
      <c r="AI15" s="605">
        <v>3</v>
      </c>
      <c r="AJ15" s="494">
        <f t="shared" ref="AJ15:AJ40" si="4">SUM(AA15,AD15,AG15)</f>
        <v>5</v>
      </c>
      <c r="AK15" s="368" t="str">
        <f>IF(AJ15&lt;5,"низкий",IF(AJ15&lt;8,"средний",IF(AJ15&gt;7,"высокий")))</f>
        <v>средний</v>
      </c>
      <c r="AL15" s="556">
        <f t="shared" ref="AL15:AL40" si="5">SUM(AB15,AE15,AH15)</f>
        <v>6</v>
      </c>
      <c r="AM15" s="557" t="str">
        <f t="shared" ref="AM15:AM44" si="6">IF(AL15&lt;5,"низкий",IF(AL15&lt;8,"средний",IF(AL15&gt;7,"высокий")))</f>
        <v>средний</v>
      </c>
      <c r="AN15" s="41">
        <f t="shared" si="0"/>
        <v>9</v>
      </c>
      <c r="AO15" s="384" t="str">
        <f>IF(AN15&lt;5,"низкий",IF(AN15&lt;8,"средний",IF(AN15&gt;7,"высокий")))</f>
        <v>высокий</v>
      </c>
    </row>
    <row r="16" spans="1:41" s="19" customFormat="1" ht="22.7" customHeight="1">
      <c r="A16" s="191">
        <v>3</v>
      </c>
      <c r="B16" s="376" t="str">
        <f>реч.разв.!B19</f>
        <v>Б. Виталина</v>
      </c>
      <c r="C16" s="498">
        <v>3</v>
      </c>
      <c r="D16" s="535">
        <v>3</v>
      </c>
      <c r="E16" s="536">
        <v>3</v>
      </c>
      <c r="F16" s="498">
        <v>2</v>
      </c>
      <c r="G16" s="535">
        <v>2</v>
      </c>
      <c r="H16" s="536">
        <v>3</v>
      </c>
      <c r="I16" s="498">
        <v>2</v>
      </c>
      <c r="J16" s="535">
        <v>2</v>
      </c>
      <c r="K16" s="536">
        <v>3</v>
      </c>
      <c r="L16" s="494">
        <f t="shared" ref="L16:L40" si="7">SUM(C16,F16,I16)</f>
        <v>7</v>
      </c>
      <c r="M16" s="368" t="str">
        <f t="shared" ref="M16:M40" si="8">IF(L16&lt;5,"низкий",IF(L16&lt;8,"средний",IF(L16&gt;7,"высокий")))</f>
        <v>средний</v>
      </c>
      <c r="N16" s="556">
        <f t="shared" si="1"/>
        <v>7</v>
      </c>
      <c r="O16" s="557" t="str">
        <f t="shared" si="2"/>
        <v>средний</v>
      </c>
      <c r="P16" s="41">
        <f t="shared" ref="P16:P40" si="9">SUM(E16,H16,K16)</f>
        <v>9</v>
      </c>
      <c r="Q16" s="384" t="str">
        <f t="shared" ref="Q16:Q40" si="10">IF(P16&lt;5,"низкий",IF(P16&lt;8,"средний",IF(P16&gt;7,"высокий")))</f>
        <v>высокий</v>
      </c>
      <c r="R16" s="498">
        <v>2</v>
      </c>
      <c r="S16" s="535">
        <v>2</v>
      </c>
      <c r="T16" s="536">
        <v>3</v>
      </c>
      <c r="U16" s="41">
        <f t="shared" ref="U16:U40" si="11">R16</f>
        <v>2</v>
      </c>
      <c r="V16" s="380" t="str">
        <f t="shared" ref="V16:X40" si="12">IF(U16=1,"низкий",IF(U16=2,"средний",IF(U16=3,"высокий")))</f>
        <v>средний</v>
      </c>
      <c r="W16" s="568">
        <f t="shared" ref="W16:W40" si="13">S16</f>
        <v>2</v>
      </c>
      <c r="X16" s="380" t="str">
        <f t="shared" si="12"/>
        <v>средний</v>
      </c>
      <c r="Y16" s="40">
        <f t="shared" si="3"/>
        <v>3</v>
      </c>
      <c r="Z16" s="380" t="str">
        <f t="shared" ref="Z16:Z40" si="14">IF(Y16=1,"низкий",IF(Y16=2,"средний",IF(Y16=3,"высокий")))</f>
        <v>высокий</v>
      </c>
      <c r="AA16" s="498">
        <v>2</v>
      </c>
      <c r="AB16" s="535">
        <v>2</v>
      </c>
      <c r="AC16" s="536">
        <v>3</v>
      </c>
      <c r="AD16" s="498">
        <v>2</v>
      </c>
      <c r="AE16" s="535">
        <v>2</v>
      </c>
      <c r="AF16" s="536">
        <v>3</v>
      </c>
      <c r="AG16" s="498">
        <v>2</v>
      </c>
      <c r="AH16" s="535">
        <v>2</v>
      </c>
      <c r="AI16" s="605">
        <v>3</v>
      </c>
      <c r="AJ16" s="494">
        <f t="shared" si="4"/>
        <v>6</v>
      </c>
      <c r="AK16" s="368" t="str">
        <f t="shared" ref="AK16:AK37" si="15">IF(AJ16&lt;5,"низкий",IF(AJ16&lt;8,"средний",IF(AJ16&gt;7,"высокий")))</f>
        <v>средний</v>
      </c>
      <c r="AL16" s="556">
        <f t="shared" si="5"/>
        <v>6</v>
      </c>
      <c r="AM16" s="557" t="str">
        <f t="shared" si="6"/>
        <v>средний</v>
      </c>
      <c r="AN16" s="41">
        <f t="shared" si="0"/>
        <v>9</v>
      </c>
      <c r="AO16" s="384" t="str">
        <f t="shared" ref="AO16:AO37" si="16">IF(AN16&lt;5,"низкий",IF(AN16&lt;8,"средний",IF(AN16&gt;7,"высокий")))</f>
        <v>высокий</v>
      </c>
    </row>
    <row r="17" spans="1:41" s="19" customFormat="1" ht="22.7" customHeight="1">
      <c r="A17" s="191">
        <v>4</v>
      </c>
      <c r="B17" s="376" t="str">
        <f>реч.разв.!B20</f>
        <v xml:space="preserve">Б. Зубаил </v>
      </c>
      <c r="C17" s="498">
        <v>1</v>
      </c>
      <c r="D17" s="535">
        <v>1</v>
      </c>
      <c r="E17" s="536">
        <v>2</v>
      </c>
      <c r="F17" s="498">
        <v>1</v>
      </c>
      <c r="G17" s="535">
        <v>1</v>
      </c>
      <c r="H17" s="536">
        <v>2</v>
      </c>
      <c r="I17" s="498">
        <v>1</v>
      </c>
      <c r="J17" s="535">
        <v>1</v>
      </c>
      <c r="K17" s="536">
        <v>2</v>
      </c>
      <c r="L17" s="494">
        <f t="shared" si="7"/>
        <v>3</v>
      </c>
      <c r="M17" s="368" t="str">
        <f t="shared" si="8"/>
        <v>низкий</v>
      </c>
      <c r="N17" s="556">
        <f t="shared" si="1"/>
        <v>3</v>
      </c>
      <c r="O17" s="557" t="str">
        <f t="shared" si="2"/>
        <v>низкий</v>
      </c>
      <c r="P17" s="41">
        <f t="shared" si="9"/>
        <v>6</v>
      </c>
      <c r="Q17" s="384" t="str">
        <f t="shared" si="10"/>
        <v>средний</v>
      </c>
      <c r="R17" s="498">
        <v>1</v>
      </c>
      <c r="S17" s="535">
        <v>1</v>
      </c>
      <c r="T17" s="536">
        <v>2</v>
      </c>
      <c r="U17" s="30">
        <f t="shared" si="11"/>
        <v>1</v>
      </c>
      <c r="V17" s="380" t="str">
        <f t="shared" si="12"/>
        <v>низкий</v>
      </c>
      <c r="W17" s="568">
        <f t="shared" si="13"/>
        <v>1</v>
      </c>
      <c r="X17" s="380" t="str">
        <f t="shared" si="12"/>
        <v>низкий</v>
      </c>
      <c r="Y17" s="494">
        <f t="shared" si="3"/>
        <v>2</v>
      </c>
      <c r="Z17" s="380" t="str">
        <f t="shared" si="14"/>
        <v>средний</v>
      </c>
      <c r="AA17" s="498">
        <v>1</v>
      </c>
      <c r="AB17" s="535">
        <v>1</v>
      </c>
      <c r="AC17" s="536">
        <v>2</v>
      </c>
      <c r="AD17" s="498">
        <v>1</v>
      </c>
      <c r="AE17" s="535">
        <v>1</v>
      </c>
      <c r="AF17" s="536">
        <v>2</v>
      </c>
      <c r="AG17" s="498">
        <v>1</v>
      </c>
      <c r="AH17" s="535">
        <v>1</v>
      </c>
      <c r="AI17" s="605">
        <v>2</v>
      </c>
      <c r="AJ17" s="494">
        <f t="shared" si="4"/>
        <v>3</v>
      </c>
      <c r="AK17" s="368" t="str">
        <f t="shared" si="15"/>
        <v>низкий</v>
      </c>
      <c r="AL17" s="556">
        <f t="shared" si="5"/>
        <v>3</v>
      </c>
      <c r="AM17" s="557" t="str">
        <f t="shared" si="6"/>
        <v>низкий</v>
      </c>
      <c r="AN17" s="41">
        <f t="shared" si="0"/>
        <v>6</v>
      </c>
      <c r="AO17" s="384" t="str">
        <f t="shared" si="16"/>
        <v>средний</v>
      </c>
    </row>
    <row r="18" spans="1:41" s="19" customFormat="1" ht="22.7" customHeight="1">
      <c r="A18" s="191">
        <v>5</v>
      </c>
      <c r="B18" s="376" t="str">
        <f>реч.разв.!B21</f>
        <v xml:space="preserve">В. Илья </v>
      </c>
      <c r="C18" s="498">
        <v>2</v>
      </c>
      <c r="D18" s="535">
        <v>2</v>
      </c>
      <c r="E18" s="536">
        <v>3</v>
      </c>
      <c r="F18" s="498">
        <v>2</v>
      </c>
      <c r="G18" s="535">
        <v>2</v>
      </c>
      <c r="H18" s="536">
        <v>3</v>
      </c>
      <c r="I18" s="498">
        <v>2</v>
      </c>
      <c r="J18" s="535">
        <v>2</v>
      </c>
      <c r="K18" s="536">
        <v>3</v>
      </c>
      <c r="L18" s="494">
        <f t="shared" si="7"/>
        <v>6</v>
      </c>
      <c r="M18" s="368" t="str">
        <f t="shared" si="8"/>
        <v>средний</v>
      </c>
      <c r="N18" s="556">
        <f t="shared" si="1"/>
        <v>6</v>
      </c>
      <c r="O18" s="557" t="str">
        <f t="shared" si="2"/>
        <v>средний</v>
      </c>
      <c r="P18" s="41">
        <f t="shared" si="9"/>
        <v>9</v>
      </c>
      <c r="Q18" s="384" t="str">
        <f t="shared" si="10"/>
        <v>высокий</v>
      </c>
      <c r="R18" s="498">
        <v>2</v>
      </c>
      <c r="S18" s="535">
        <v>2</v>
      </c>
      <c r="T18" s="536">
        <v>3</v>
      </c>
      <c r="U18" s="30">
        <f t="shared" si="11"/>
        <v>2</v>
      </c>
      <c r="V18" s="380" t="str">
        <f t="shared" si="12"/>
        <v>средний</v>
      </c>
      <c r="W18" s="568">
        <f t="shared" si="13"/>
        <v>2</v>
      </c>
      <c r="X18" s="380" t="str">
        <f t="shared" si="12"/>
        <v>средний</v>
      </c>
      <c r="Y18" s="494">
        <f t="shared" si="3"/>
        <v>3</v>
      </c>
      <c r="Z18" s="380" t="str">
        <f t="shared" si="14"/>
        <v>высокий</v>
      </c>
      <c r="AA18" s="498">
        <v>2</v>
      </c>
      <c r="AB18" s="535">
        <v>2</v>
      </c>
      <c r="AC18" s="536">
        <v>3</v>
      </c>
      <c r="AD18" s="498">
        <v>2</v>
      </c>
      <c r="AE18" s="535">
        <v>2</v>
      </c>
      <c r="AF18" s="536">
        <v>3</v>
      </c>
      <c r="AG18" s="498">
        <v>1</v>
      </c>
      <c r="AH18" s="535">
        <v>1</v>
      </c>
      <c r="AI18" s="605">
        <v>2</v>
      </c>
      <c r="AJ18" s="494">
        <f t="shared" si="4"/>
        <v>5</v>
      </c>
      <c r="AK18" s="368" t="str">
        <f t="shared" si="15"/>
        <v>средний</v>
      </c>
      <c r="AL18" s="556">
        <f t="shared" si="5"/>
        <v>5</v>
      </c>
      <c r="AM18" s="557" t="str">
        <f t="shared" si="6"/>
        <v>средний</v>
      </c>
      <c r="AN18" s="41">
        <f t="shared" si="0"/>
        <v>8</v>
      </c>
      <c r="AO18" s="384" t="str">
        <f t="shared" si="16"/>
        <v>высокий</v>
      </c>
    </row>
    <row r="19" spans="1:41" s="19" customFormat="1" ht="22.7" customHeight="1">
      <c r="A19" s="191">
        <v>6</v>
      </c>
      <c r="B19" s="376" t="str">
        <f>реч.разв.!B22</f>
        <v xml:space="preserve">В. Антон </v>
      </c>
      <c r="C19" s="498">
        <v>2</v>
      </c>
      <c r="D19" s="535">
        <v>2</v>
      </c>
      <c r="E19" s="536">
        <v>3</v>
      </c>
      <c r="F19" s="498">
        <v>2</v>
      </c>
      <c r="G19" s="535">
        <v>2</v>
      </c>
      <c r="H19" s="536">
        <v>3</v>
      </c>
      <c r="I19" s="498">
        <v>2</v>
      </c>
      <c r="J19" s="535">
        <v>2</v>
      </c>
      <c r="K19" s="536">
        <v>3</v>
      </c>
      <c r="L19" s="494">
        <f t="shared" si="7"/>
        <v>6</v>
      </c>
      <c r="M19" s="368" t="str">
        <f t="shared" si="8"/>
        <v>средний</v>
      </c>
      <c r="N19" s="556">
        <f t="shared" si="1"/>
        <v>6</v>
      </c>
      <c r="O19" s="557" t="str">
        <f t="shared" si="2"/>
        <v>средний</v>
      </c>
      <c r="P19" s="41">
        <f t="shared" si="9"/>
        <v>9</v>
      </c>
      <c r="Q19" s="384" t="str">
        <f t="shared" si="10"/>
        <v>высокий</v>
      </c>
      <c r="R19" s="498">
        <v>2</v>
      </c>
      <c r="S19" s="535">
        <v>2</v>
      </c>
      <c r="T19" s="536">
        <v>3</v>
      </c>
      <c r="U19" s="30">
        <f t="shared" si="11"/>
        <v>2</v>
      </c>
      <c r="V19" s="380" t="str">
        <f t="shared" si="12"/>
        <v>средний</v>
      </c>
      <c r="W19" s="568">
        <f t="shared" si="13"/>
        <v>2</v>
      </c>
      <c r="X19" s="380" t="str">
        <f t="shared" si="12"/>
        <v>средний</v>
      </c>
      <c r="Y19" s="494">
        <f t="shared" si="3"/>
        <v>3</v>
      </c>
      <c r="Z19" s="380" t="str">
        <f t="shared" si="14"/>
        <v>высокий</v>
      </c>
      <c r="AA19" s="498">
        <v>2</v>
      </c>
      <c r="AB19" s="535">
        <v>2</v>
      </c>
      <c r="AC19" s="536">
        <v>3</v>
      </c>
      <c r="AD19" s="498">
        <v>2</v>
      </c>
      <c r="AE19" s="535">
        <v>2</v>
      </c>
      <c r="AF19" s="536">
        <v>3</v>
      </c>
      <c r="AG19" s="498">
        <v>1</v>
      </c>
      <c r="AH19" s="535">
        <v>2</v>
      </c>
      <c r="AI19" s="605">
        <v>3</v>
      </c>
      <c r="AJ19" s="494">
        <f t="shared" si="4"/>
        <v>5</v>
      </c>
      <c r="AK19" s="368" t="str">
        <f t="shared" si="15"/>
        <v>средний</v>
      </c>
      <c r="AL19" s="556">
        <f t="shared" si="5"/>
        <v>6</v>
      </c>
      <c r="AM19" s="557" t="str">
        <f t="shared" si="6"/>
        <v>средний</v>
      </c>
      <c r="AN19" s="41">
        <f t="shared" si="0"/>
        <v>9</v>
      </c>
      <c r="AO19" s="384" t="str">
        <f t="shared" si="16"/>
        <v>высокий</v>
      </c>
    </row>
    <row r="20" spans="1:41" s="19" customFormat="1" ht="22.7" customHeight="1">
      <c r="A20" s="191">
        <v>7</v>
      </c>
      <c r="B20" s="376" t="str">
        <f>реч.разв.!B23</f>
        <v xml:space="preserve">Г. Байсангур </v>
      </c>
      <c r="C20" s="498">
        <v>2</v>
      </c>
      <c r="D20" s="535">
        <v>2</v>
      </c>
      <c r="E20" s="536">
        <v>3</v>
      </c>
      <c r="F20" s="498">
        <v>2</v>
      </c>
      <c r="G20" s="535">
        <v>2</v>
      </c>
      <c r="H20" s="536">
        <v>3</v>
      </c>
      <c r="I20" s="498">
        <v>2</v>
      </c>
      <c r="J20" s="535">
        <v>2</v>
      </c>
      <c r="K20" s="536">
        <v>3</v>
      </c>
      <c r="L20" s="494">
        <f t="shared" si="7"/>
        <v>6</v>
      </c>
      <c r="M20" s="368" t="str">
        <f t="shared" si="8"/>
        <v>средний</v>
      </c>
      <c r="N20" s="556">
        <f t="shared" si="1"/>
        <v>6</v>
      </c>
      <c r="O20" s="557" t="str">
        <f t="shared" si="2"/>
        <v>средний</v>
      </c>
      <c r="P20" s="41">
        <f t="shared" si="9"/>
        <v>9</v>
      </c>
      <c r="Q20" s="384" t="str">
        <f t="shared" si="10"/>
        <v>высокий</v>
      </c>
      <c r="R20" s="498">
        <v>2</v>
      </c>
      <c r="S20" s="535">
        <v>2</v>
      </c>
      <c r="T20" s="536">
        <v>3</v>
      </c>
      <c r="U20" s="30">
        <f t="shared" si="11"/>
        <v>2</v>
      </c>
      <c r="V20" s="380" t="str">
        <f t="shared" si="12"/>
        <v>средний</v>
      </c>
      <c r="W20" s="568">
        <f t="shared" si="13"/>
        <v>2</v>
      </c>
      <c r="X20" s="380" t="str">
        <f t="shared" si="12"/>
        <v>средний</v>
      </c>
      <c r="Y20" s="494">
        <f t="shared" si="3"/>
        <v>3</v>
      </c>
      <c r="Z20" s="380" t="str">
        <f t="shared" si="14"/>
        <v>высокий</v>
      </c>
      <c r="AA20" s="498">
        <v>2</v>
      </c>
      <c r="AB20" s="535">
        <v>2</v>
      </c>
      <c r="AC20" s="536">
        <v>3</v>
      </c>
      <c r="AD20" s="498">
        <v>2</v>
      </c>
      <c r="AE20" s="535">
        <v>2</v>
      </c>
      <c r="AF20" s="536">
        <v>3</v>
      </c>
      <c r="AG20" s="498">
        <v>1</v>
      </c>
      <c r="AH20" s="535">
        <v>1</v>
      </c>
      <c r="AI20" s="605">
        <v>2</v>
      </c>
      <c r="AJ20" s="494">
        <f t="shared" si="4"/>
        <v>5</v>
      </c>
      <c r="AK20" s="368" t="str">
        <f t="shared" si="15"/>
        <v>средний</v>
      </c>
      <c r="AL20" s="556">
        <f t="shared" si="5"/>
        <v>5</v>
      </c>
      <c r="AM20" s="557" t="str">
        <f t="shared" si="6"/>
        <v>средний</v>
      </c>
      <c r="AN20" s="41">
        <f t="shared" si="0"/>
        <v>8</v>
      </c>
      <c r="AO20" s="384" t="str">
        <f t="shared" si="16"/>
        <v>высокий</v>
      </c>
    </row>
    <row r="21" spans="1:41" s="19" customFormat="1" ht="22.7" customHeight="1">
      <c r="A21" s="191">
        <v>8</v>
      </c>
      <c r="B21" s="376" t="str">
        <f>реч.разв.!B24</f>
        <v xml:space="preserve">Г. Антонина </v>
      </c>
      <c r="C21" s="498">
        <v>3</v>
      </c>
      <c r="D21" s="535">
        <v>3</v>
      </c>
      <c r="E21" s="536">
        <v>3</v>
      </c>
      <c r="F21" s="498">
        <v>3</v>
      </c>
      <c r="G21" s="535">
        <v>3</v>
      </c>
      <c r="H21" s="536">
        <v>3</v>
      </c>
      <c r="I21" s="498">
        <v>2</v>
      </c>
      <c r="J21" s="535">
        <v>3</v>
      </c>
      <c r="K21" s="536">
        <v>3</v>
      </c>
      <c r="L21" s="494">
        <f t="shared" si="7"/>
        <v>8</v>
      </c>
      <c r="M21" s="368" t="str">
        <f t="shared" si="8"/>
        <v>высокий</v>
      </c>
      <c r="N21" s="556">
        <f t="shared" si="1"/>
        <v>9</v>
      </c>
      <c r="O21" s="557" t="str">
        <f t="shared" si="2"/>
        <v>высокий</v>
      </c>
      <c r="P21" s="41">
        <f t="shared" si="9"/>
        <v>9</v>
      </c>
      <c r="Q21" s="384" t="str">
        <f t="shared" si="10"/>
        <v>высокий</v>
      </c>
      <c r="R21" s="498">
        <v>3</v>
      </c>
      <c r="S21" s="535">
        <v>3</v>
      </c>
      <c r="T21" s="536">
        <v>3</v>
      </c>
      <c r="U21" s="30">
        <f t="shared" si="11"/>
        <v>3</v>
      </c>
      <c r="V21" s="380" t="str">
        <f t="shared" si="12"/>
        <v>высокий</v>
      </c>
      <c r="W21" s="568">
        <f t="shared" si="13"/>
        <v>3</v>
      </c>
      <c r="X21" s="380" t="str">
        <f t="shared" si="12"/>
        <v>высокий</v>
      </c>
      <c r="Y21" s="494">
        <f t="shared" si="3"/>
        <v>3</v>
      </c>
      <c r="Z21" s="380" t="str">
        <f t="shared" si="14"/>
        <v>высокий</v>
      </c>
      <c r="AA21" s="498">
        <v>2</v>
      </c>
      <c r="AB21" s="535">
        <v>2</v>
      </c>
      <c r="AC21" s="536">
        <v>3</v>
      </c>
      <c r="AD21" s="498">
        <v>3</v>
      </c>
      <c r="AE21" s="535">
        <v>3</v>
      </c>
      <c r="AF21" s="536">
        <v>3</v>
      </c>
      <c r="AG21" s="498">
        <v>3</v>
      </c>
      <c r="AH21" s="535">
        <v>3</v>
      </c>
      <c r="AI21" s="605">
        <v>3</v>
      </c>
      <c r="AJ21" s="494">
        <f t="shared" si="4"/>
        <v>8</v>
      </c>
      <c r="AK21" s="368" t="str">
        <f t="shared" si="15"/>
        <v>высокий</v>
      </c>
      <c r="AL21" s="556">
        <f t="shared" si="5"/>
        <v>8</v>
      </c>
      <c r="AM21" s="557" t="str">
        <f t="shared" si="6"/>
        <v>высокий</v>
      </c>
      <c r="AN21" s="41">
        <f t="shared" si="0"/>
        <v>9</v>
      </c>
      <c r="AO21" s="384" t="str">
        <f t="shared" si="16"/>
        <v>высокий</v>
      </c>
    </row>
    <row r="22" spans="1:41" s="19" customFormat="1" ht="22.7" customHeight="1">
      <c r="A22" s="191">
        <v>9</v>
      </c>
      <c r="B22" s="376" t="str">
        <f>реч.разв.!B25</f>
        <v xml:space="preserve">Д. Полина </v>
      </c>
      <c r="C22" s="498">
        <v>3</v>
      </c>
      <c r="D22" s="535">
        <v>3</v>
      </c>
      <c r="E22" s="536">
        <v>3</v>
      </c>
      <c r="F22" s="498">
        <v>3</v>
      </c>
      <c r="G22" s="535">
        <v>3</v>
      </c>
      <c r="H22" s="536">
        <v>3</v>
      </c>
      <c r="I22" s="498">
        <v>2</v>
      </c>
      <c r="J22" s="535">
        <v>3</v>
      </c>
      <c r="K22" s="536">
        <v>3</v>
      </c>
      <c r="L22" s="494">
        <f t="shared" si="7"/>
        <v>8</v>
      </c>
      <c r="M22" s="368" t="str">
        <f t="shared" si="8"/>
        <v>высокий</v>
      </c>
      <c r="N22" s="556">
        <f t="shared" si="1"/>
        <v>9</v>
      </c>
      <c r="O22" s="557" t="str">
        <f t="shared" si="2"/>
        <v>высокий</v>
      </c>
      <c r="P22" s="41">
        <f t="shared" si="9"/>
        <v>9</v>
      </c>
      <c r="Q22" s="384" t="str">
        <f t="shared" si="10"/>
        <v>высокий</v>
      </c>
      <c r="R22" s="498">
        <v>3</v>
      </c>
      <c r="S22" s="535">
        <v>3</v>
      </c>
      <c r="T22" s="536">
        <v>3</v>
      </c>
      <c r="U22" s="30">
        <f t="shared" si="11"/>
        <v>3</v>
      </c>
      <c r="V22" s="380" t="str">
        <f t="shared" si="12"/>
        <v>высокий</v>
      </c>
      <c r="W22" s="568">
        <f t="shared" si="13"/>
        <v>3</v>
      </c>
      <c r="X22" s="380" t="str">
        <f t="shared" si="12"/>
        <v>высокий</v>
      </c>
      <c r="Y22" s="494">
        <f t="shared" si="3"/>
        <v>3</v>
      </c>
      <c r="Z22" s="380" t="str">
        <f t="shared" si="14"/>
        <v>высокий</v>
      </c>
      <c r="AA22" s="498">
        <v>2</v>
      </c>
      <c r="AB22" s="535">
        <v>2</v>
      </c>
      <c r="AC22" s="536">
        <v>3</v>
      </c>
      <c r="AD22" s="498">
        <v>3</v>
      </c>
      <c r="AE22" s="535">
        <v>3</v>
      </c>
      <c r="AF22" s="536">
        <v>3</v>
      </c>
      <c r="AG22" s="498">
        <v>3</v>
      </c>
      <c r="AH22" s="535">
        <v>3</v>
      </c>
      <c r="AI22" s="605">
        <v>3</v>
      </c>
      <c r="AJ22" s="494">
        <f t="shared" si="4"/>
        <v>8</v>
      </c>
      <c r="AK22" s="368" t="str">
        <f t="shared" si="15"/>
        <v>высокий</v>
      </c>
      <c r="AL22" s="556">
        <f t="shared" si="5"/>
        <v>8</v>
      </c>
      <c r="AM22" s="557" t="str">
        <f t="shared" si="6"/>
        <v>высокий</v>
      </c>
      <c r="AN22" s="41">
        <f t="shared" si="0"/>
        <v>9</v>
      </c>
      <c r="AO22" s="384" t="str">
        <f t="shared" si="16"/>
        <v>высокий</v>
      </c>
    </row>
    <row r="23" spans="1:41" s="19" customFormat="1" ht="22.7" customHeight="1">
      <c r="A23" s="191">
        <v>10</v>
      </c>
      <c r="B23" s="376" t="str">
        <f>реч.разв.!B26</f>
        <v xml:space="preserve">Е. Евгений </v>
      </c>
      <c r="C23" s="498">
        <v>2</v>
      </c>
      <c r="D23" s="535">
        <v>3</v>
      </c>
      <c r="E23" s="536">
        <v>3</v>
      </c>
      <c r="F23" s="498">
        <v>2</v>
      </c>
      <c r="G23" s="535">
        <v>2</v>
      </c>
      <c r="H23" s="536">
        <v>3</v>
      </c>
      <c r="I23" s="498">
        <v>2</v>
      </c>
      <c r="J23" s="535">
        <v>2</v>
      </c>
      <c r="K23" s="536">
        <v>3</v>
      </c>
      <c r="L23" s="494">
        <f t="shared" si="7"/>
        <v>6</v>
      </c>
      <c r="M23" s="368" t="str">
        <f t="shared" si="8"/>
        <v>средний</v>
      </c>
      <c r="N23" s="556">
        <f t="shared" si="1"/>
        <v>7</v>
      </c>
      <c r="O23" s="557" t="str">
        <f t="shared" si="2"/>
        <v>средний</v>
      </c>
      <c r="P23" s="41">
        <f t="shared" si="9"/>
        <v>9</v>
      </c>
      <c r="Q23" s="384" t="str">
        <f t="shared" si="10"/>
        <v>высокий</v>
      </c>
      <c r="R23" s="498">
        <v>2</v>
      </c>
      <c r="S23" s="535">
        <v>3</v>
      </c>
      <c r="T23" s="536">
        <v>3</v>
      </c>
      <c r="U23" s="30">
        <f t="shared" si="11"/>
        <v>2</v>
      </c>
      <c r="V23" s="380" t="str">
        <f t="shared" si="12"/>
        <v>средний</v>
      </c>
      <c r="W23" s="568">
        <f t="shared" si="13"/>
        <v>3</v>
      </c>
      <c r="X23" s="380" t="str">
        <f t="shared" si="12"/>
        <v>высокий</v>
      </c>
      <c r="Y23" s="494">
        <f t="shared" si="3"/>
        <v>3</v>
      </c>
      <c r="Z23" s="380" t="str">
        <f t="shared" si="14"/>
        <v>высокий</v>
      </c>
      <c r="AA23" s="498">
        <v>2</v>
      </c>
      <c r="AB23" s="535">
        <v>2</v>
      </c>
      <c r="AC23" s="536">
        <v>3</v>
      </c>
      <c r="AD23" s="498">
        <v>2</v>
      </c>
      <c r="AE23" s="535">
        <v>2</v>
      </c>
      <c r="AF23" s="536">
        <v>3</v>
      </c>
      <c r="AG23" s="498">
        <v>2</v>
      </c>
      <c r="AH23" s="535">
        <v>2</v>
      </c>
      <c r="AI23" s="605">
        <v>3</v>
      </c>
      <c r="AJ23" s="494">
        <f t="shared" si="4"/>
        <v>6</v>
      </c>
      <c r="AK23" s="368" t="str">
        <f t="shared" si="15"/>
        <v>средний</v>
      </c>
      <c r="AL23" s="556">
        <f t="shared" si="5"/>
        <v>6</v>
      </c>
      <c r="AM23" s="557" t="str">
        <f t="shared" si="6"/>
        <v>средний</v>
      </c>
      <c r="AN23" s="41">
        <f t="shared" si="0"/>
        <v>9</v>
      </c>
      <c r="AO23" s="384" t="str">
        <f t="shared" si="16"/>
        <v>высокий</v>
      </c>
    </row>
    <row r="24" spans="1:41" s="19" customFormat="1" ht="22.7" customHeight="1">
      <c r="A24" s="191">
        <v>11</v>
      </c>
      <c r="B24" s="376" t="str">
        <f>реч.разв.!B27</f>
        <v xml:space="preserve">К.Мирон </v>
      </c>
      <c r="C24" s="498">
        <v>2</v>
      </c>
      <c r="D24" s="535">
        <v>2</v>
      </c>
      <c r="E24" s="536">
        <v>3</v>
      </c>
      <c r="F24" s="498">
        <v>2</v>
      </c>
      <c r="G24" s="535">
        <v>2</v>
      </c>
      <c r="H24" s="536">
        <v>3</v>
      </c>
      <c r="I24" s="498">
        <v>2</v>
      </c>
      <c r="J24" s="535">
        <v>2</v>
      </c>
      <c r="K24" s="536">
        <v>3</v>
      </c>
      <c r="L24" s="494">
        <f t="shared" si="7"/>
        <v>6</v>
      </c>
      <c r="M24" s="368" t="str">
        <f t="shared" si="8"/>
        <v>средний</v>
      </c>
      <c r="N24" s="556">
        <f t="shared" si="1"/>
        <v>6</v>
      </c>
      <c r="O24" s="557" t="str">
        <f t="shared" si="2"/>
        <v>средний</v>
      </c>
      <c r="P24" s="41">
        <f t="shared" si="9"/>
        <v>9</v>
      </c>
      <c r="Q24" s="384" t="str">
        <f t="shared" si="10"/>
        <v>высокий</v>
      </c>
      <c r="R24" s="498">
        <v>2</v>
      </c>
      <c r="S24" s="535">
        <v>2</v>
      </c>
      <c r="T24" s="536">
        <v>3</v>
      </c>
      <c r="U24" s="30">
        <f t="shared" si="11"/>
        <v>2</v>
      </c>
      <c r="V24" s="380" t="str">
        <f t="shared" si="12"/>
        <v>средний</v>
      </c>
      <c r="W24" s="568">
        <f t="shared" si="13"/>
        <v>2</v>
      </c>
      <c r="X24" s="380" t="str">
        <f t="shared" si="12"/>
        <v>средний</v>
      </c>
      <c r="Y24" s="494">
        <f t="shared" si="3"/>
        <v>3</v>
      </c>
      <c r="Z24" s="380" t="str">
        <f t="shared" si="14"/>
        <v>высокий</v>
      </c>
      <c r="AA24" s="498">
        <v>2</v>
      </c>
      <c r="AB24" s="535">
        <v>3</v>
      </c>
      <c r="AC24" s="536">
        <v>3</v>
      </c>
      <c r="AD24" s="498">
        <v>2</v>
      </c>
      <c r="AE24" s="535">
        <v>2</v>
      </c>
      <c r="AF24" s="536">
        <v>3</v>
      </c>
      <c r="AG24" s="498">
        <v>2</v>
      </c>
      <c r="AH24" s="535">
        <v>2</v>
      </c>
      <c r="AI24" s="605">
        <v>3</v>
      </c>
      <c r="AJ24" s="494">
        <f t="shared" si="4"/>
        <v>6</v>
      </c>
      <c r="AK24" s="368" t="str">
        <f t="shared" si="15"/>
        <v>средний</v>
      </c>
      <c r="AL24" s="556">
        <f t="shared" si="5"/>
        <v>7</v>
      </c>
      <c r="AM24" s="557" t="str">
        <f t="shared" si="6"/>
        <v>средний</v>
      </c>
      <c r="AN24" s="41">
        <f t="shared" si="0"/>
        <v>9</v>
      </c>
      <c r="AO24" s="384" t="str">
        <f t="shared" si="16"/>
        <v>высокий</v>
      </c>
    </row>
    <row r="25" spans="1:41" s="19" customFormat="1" ht="22.7" customHeight="1">
      <c r="A25" s="191">
        <v>12</v>
      </c>
      <c r="B25" s="376" t="str">
        <f>реч.разв.!B28</f>
        <v>К. Ульяна</v>
      </c>
      <c r="C25" s="498">
        <v>2</v>
      </c>
      <c r="D25" s="535">
        <v>2</v>
      </c>
      <c r="E25" s="536">
        <v>3</v>
      </c>
      <c r="F25" s="498">
        <v>2</v>
      </c>
      <c r="G25" s="535">
        <v>2</v>
      </c>
      <c r="H25" s="536">
        <v>3</v>
      </c>
      <c r="I25" s="498">
        <v>2</v>
      </c>
      <c r="J25" s="535">
        <v>2</v>
      </c>
      <c r="K25" s="536">
        <v>3</v>
      </c>
      <c r="L25" s="494">
        <f t="shared" si="7"/>
        <v>6</v>
      </c>
      <c r="M25" s="368" t="str">
        <f t="shared" si="8"/>
        <v>средний</v>
      </c>
      <c r="N25" s="556">
        <f t="shared" si="1"/>
        <v>6</v>
      </c>
      <c r="O25" s="557" t="str">
        <f t="shared" si="2"/>
        <v>средний</v>
      </c>
      <c r="P25" s="41">
        <f t="shared" si="9"/>
        <v>9</v>
      </c>
      <c r="Q25" s="384" t="str">
        <f t="shared" si="10"/>
        <v>высокий</v>
      </c>
      <c r="R25" s="498">
        <v>2</v>
      </c>
      <c r="S25" s="535">
        <v>2</v>
      </c>
      <c r="T25" s="536">
        <v>3</v>
      </c>
      <c r="U25" s="30">
        <f t="shared" si="11"/>
        <v>2</v>
      </c>
      <c r="V25" s="380" t="str">
        <f t="shared" si="12"/>
        <v>средний</v>
      </c>
      <c r="W25" s="568">
        <f t="shared" si="13"/>
        <v>2</v>
      </c>
      <c r="X25" s="380" t="str">
        <f t="shared" si="12"/>
        <v>средний</v>
      </c>
      <c r="Y25" s="494">
        <f t="shared" si="3"/>
        <v>3</v>
      </c>
      <c r="Z25" s="380" t="str">
        <f t="shared" si="14"/>
        <v>высокий</v>
      </c>
      <c r="AA25" s="498">
        <v>2</v>
      </c>
      <c r="AB25" s="535">
        <v>2</v>
      </c>
      <c r="AC25" s="536">
        <v>3</v>
      </c>
      <c r="AD25" s="498">
        <v>2</v>
      </c>
      <c r="AE25" s="535">
        <v>2</v>
      </c>
      <c r="AF25" s="536">
        <v>3</v>
      </c>
      <c r="AG25" s="498">
        <v>1</v>
      </c>
      <c r="AH25" s="535">
        <v>2</v>
      </c>
      <c r="AI25" s="605">
        <v>3</v>
      </c>
      <c r="AJ25" s="494">
        <f t="shared" si="4"/>
        <v>5</v>
      </c>
      <c r="AK25" s="368" t="str">
        <f t="shared" si="15"/>
        <v>средний</v>
      </c>
      <c r="AL25" s="556">
        <f t="shared" si="5"/>
        <v>6</v>
      </c>
      <c r="AM25" s="557" t="str">
        <f t="shared" si="6"/>
        <v>средний</v>
      </c>
      <c r="AN25" s="41">
        <f t="shared" si="0"/>
        <v>9</v>
      </c>
      <c r="AO25" s="384" t="str">
        <f t="shared" si="16"/>
        <v>высокий</v>
      </c>
    </row>
    <row r="26" spans="1:41" s="19" customFormat="1" ht="22.7" customHeight="1">
      <c r="A26" s="191">
        <v>13</v>
      </c>
      <c r="B26" s="376" t="str">
        <f>реч.разв.!B29</f>
        <v xml:space="preserve">К. Аделина </v>
      </c>
      <c r="C26" s="498">
        <v>2</v>
      </c>
      <c r="D26" s="535">
        <v>3</v>
      </c>
      <c r="E26" s="536">
        <v>3</v>
      </c>
      <c r="F26" s="498">
        <v>2</v>
      </c>
      <c r="G26" s="535">
        <v>2</v>
      </c>
      <c r="H26" s="536">
        <v>3</v>
      </c>
      <c r="I26" s="498">
        <v>2</v>
      </c>
      <c r="J26" s="535">
        <v>2</v>
      </c>
      <c r="K26" s="536">
        <v>3</v>
      </c>
      <c r="L26" s="494">
        <f t="shared" si="7"/>
        <v>6</v>
      </c>
      <c r="M26" s="368" t="str">
        <f t="shared" si="8"/>
        <v>средний</v>
      </c>
      <c r="N26" s="556">
        <f t="shared" si="1"/>
        <v>7</v>
      </c>
      <c r="O26" s="557" t="str">
        <f t="shared" si="2"/>
        <v>средний</v>
      </c>
      <c r="P26" s="41">
        <f t="shared" si="9"/>
        <v>9</v>
      </c>
      <c r="Q26" s="384" t="str">
        <f t="shared" si="10"/>
        <v>высокий</v>
      </c>
      <c r="R26" s="498">
        <v>2</v>
      </c>
      <c r="S26" s="535">
        <v>3</v>
      </c>
      <c r="T26" s="536">
        <v>3</v>
      </c>
      <c r="U26" s="30">
        <f t="shared" si="11"/>
        <v>2</v>
      </c>
      <c r="V26" s="380" t="str">
        <f t="shared" si="12"/>
        <v>средний</v>
      </c>
      <c r="W26" s="568">
        <f t="shared" si="13"/>
        <v>3</v>
      </c>
      <c r="X26" s="380" t="str">
        <f t="shared" si="12"/>
        <v>высокий</v>
      </c>
      <c r="Y26" s="494">
        <f t="shared" si="3"/>
        <v>3</v>
      </c>
      <c r="Z26" s="380" t="str">
        <f t="shared" si="14"/>
        <v>высокий</v>
      </c>
      <c r="AA26" s="498">
        <v>2</v>
      </c>
      <c r="AB26" s="535">
        <v>2</v>
      </c>
      <c r="AC26" s="536">
        <v>3</v>
      </c>
      <c r="AD26" s="498">
        <v>2</v>
      </c>
      <c r="AE26" s="535">
        <v>3</v>
      </c>
      <c r="AF26" s="536">
        <v>3</v>
      </c>
      <c r="AG26" s="498">
        <v>2</v>
      </c>
      <c r="AH26" s="535">
        <v>2</v>
      </c>
      <c r="AI26" s="605">
        <v>3</v>
      </c>
      <c r="AJ26" s="494">
        <f t="shared" si="4"/>
        <v>6</v>
      </c>
      <c r="AK26" s="368" t="str">
        <f t="shared" si="15"/>
        <v>средний</v>
      </c>
      <c r="AL26" s="556">
        <f t="shared" si="5"/>
        <v>7</v>
      </c>
      <c r="AM26" s="557" t="str">
        <f t="shared" si="6"/>
        <v>средний</v>
      </c>
      <c r="AN26" s="41">
        <f t="shared" si="0"/>
        <v>9</v>
      </c>
      <c r="AO26" s="384" t="str">
        <f t="shared" si="16"/>
        <v>высокий</v>
      </c>
    </row>
    <row r="27" spans="1:41" s="19" customFormat="1" ht="22.7" customHeight="1">
      <c r="A27" s="191">
        <v>14</v>
      </c>
      <c r="B27" s="376" t="str">
        <f>реч.разв.!B30</f>
        <v>М. Руслан</v>
      </c>
      <c r="C27" s="498">
        <v>2</v>
      </c>
      <c r="D27" s="535">
        <v>2</v>
      </c>
      <c r="E27" s="536">
        <v>3</v>
      </c>
      <c r="F27" s="498">
        <v>2</v>
      </c>
      <c r="G27" s="535">
        <v>2</v>
      </c>
      <c r="H27" s="536">
        <v>3</v>
      </c>
      <c r="I27" s="498">
        <v>2</v>
      </c>
      <c r="J27" s="535">
        <v>2</v>
      </c>
      <c r="K27" s="536">
        <v>3</v>
      </c>
      <c r="L27" s="494">
        <f t="shared" si="7"/>
        <v>6</v>
      </c>
      <c r="M27" s="368" t="str">
        <f t="shared" si="8"/>
        <v>средний</v>
      </c>
      <c r="N27" s="556">
        <f t="shared" si="1"/>
        <v>6</v>
      </c>
      <c r="O27" s="557" t="str">
        <f t="shared" si="2"/>
        <v>средний</v>
      </c>
      <c r="P27" s="41">
        <f t="shared" si="9"/>
        <v>9</v>
      </c>
      <c r="Q27" s="384" t="str">
        <f t="shared" si="10"/>
        <v>высокий</v>
      </c>
      <c r="R27" s="498">
        <v>2</v>
      </c>
      <c r="S27" s="535">
        <v>2</v>
      </c>
      <c r="T27" s="536">
        <v>3</v>
      </c>
      <c r="U27" s="30">
        <f t="shared" si="11"/>
        <v>2</v>
      </c>
      <c r="V27" s="380" t="str">
        <f t="shared" si="12"/>
        <v>средний</v>
      </c>
      <c r="W27" s="568">
        <f t="shared" si="13"/>
        <v>2</v>
      </c>
      <c r="X27" s="380" t="str">
        <f t="shared" si="12"/>
        <v>средний</v>
      </c>
      <c r="Y27" s="494">
        <f t="shared" si="3"/>
        <v>3</v>
      </c>
      <c r="Z27" s="380" t="str">
        <f t="shared" si="14"/>
        <v>высокий</v>
      </c>
      <c r="AA27" s="498">
        <v>2</v>
      </c>
      <c r="AB27" s="535">
        <v>2</v>
      </c>
      <c r="AC27" s="536">
        <v>3</v>
      </c>
      <c r="AD27" s="498">
        <v>2</v>
      </c>
      <c r="AE27" s="535">
        <v>2</v>
      </c>
      <c r="AF27" s="536">
        <v>3</v>
      </c>
      <c r="AG27" s="498">
        <v>1</v>
      </c>
      <c r="AH27" s="535">
        <v>1</v>
      </c>
      <c r="AI27" s="605">
        <v>2</v>
      </c>
      <c r="AJ27" s="494">
        <f t="shared" si="4"/>
        <v>5</v>
      </c>
      <c r="AK27" s="368" t="str">
        <f t="shared" si="15"/>
        <v>средний</v>
      </c>
      <c r="AL27" s="556">
        <f t="shared" si="5"/>
        <v>5</v>
      </c>
      <c r="AM27" s="557" t="str">
        <f t="shared" si="6"/>
        <v>средний</v>
      </c>
      <c r="AN27" s="41">
        <f t="shared" si="0"/>
        <v>8</v>
      </c>
      <c r="AO27" s="384" t="str">
        <f t="shared" si="16"/>
        <v>высокий</v>
      </c>
    </row>
    <row r="28" spans="1:41" s="19" customFormat="1" ht="22.7" customHeight="1">
      <c r="A28" s="191">
        <v>15</v>
      </c>
      <c r="B28" s="376" t="str">
        <f>реч.разв.!B31</f>
        <v xml:space="preserve">П. Екатерина </v>
      </c>
      <c r="C28" s="498">
        <v>2</v>
      </c>
      <c r="D28" s="535">
        <v>2</v>
      </c>
      <c r="E28" s="536">
        <v>3</v>
      </c>
      <c r="F28" s="498">
        <v>2</v>
      </c>
      <c r="G28" s="535">
        <v>2</v>
      </c>
      <c r="H28" s="536">
        <v>3</v>
      </c>
      <c r="I28" s="498">
        <v>2</v>
      </c>
      <c r="J28" s="535">
        <v>2</v>
      </c>
      <c r="K28" s="536">
        <v>3</v>
      </c>
      <c r="L28" s="494">
        <f t="shared" si="7"/>
        <v>6</v>
      </c>
      <c r="M28" s="368" t="str">
        <f t="shared" si="8"/>
        <v>средний</v>
      </c>
      <c r="N28" s="556">
        <f t="shared" si="1"/>
        <v>6</v>
      </c>
      <c r="O28" s="557" t="str">
        <f t="shared" si="2"/>
        <v>средний</v>
      </c>
      <c r="P28" s="41">
        <f t="shared" si="9"/>
        <v>9</v>
      </c>
      <c r="Q28" s="384" t="str">
        <f t="shared" si="10"/>
        <v>высокий</v>
      </c>
      <c r="R28" s="498">
        <v>2</v>
      </c>
      <c r="S28" s="535">
        <v>2</v>
      </c>
      <c r="T28" s="536">
        <v>3</v>
      </c>
      <c r="U28" s="30">
        <f t="shared" si="11"/>
        <v>2</v>
      </c>
      <c r="V28" s="380" t="str">
        <f t="shared" si="12"/>
        <v>средний</v>
      </c>
      <c r="W28" s="568">
        <f t="shared" si="13"/>
        <v>2</v>
      </c>
      <c r="X28" s="380" t="str">
        <f t="shared" si="12"/>
        <v>средний</v>
      </c>
      <c r="Y28" s="494">
        <f t="shared" si="3"/>
        <v>3</v>
      </c>
      <c r="Z28" s="380" t="str">
        <f t="shared" si="14"/>
        <v>высокий</v>
      </c>
      <c r="AA28" s="498">
        <v>2</v>
      </c>
      <c r="AB28" s="535">
        <v>2</v>
      </c>
      <c r="AC28" s="536">
        <v>3</v>
      </c>
      <c r="AD28" s="498">
        <v>2</v>
      </c>
      <c r="AE28" s="535">
        <v>2</v>
      </c>
      <c r="AF28" s="536">
        <v>3</v>
      </c>
      <c r="AG28" s="498">
        <v>2</v>
      </c>
      <c r="AH28" s="535">
        <v>2</v>
      </c>
      <c r="AI28" s="605">
        <v>3</v>
      </c>
      <c r="AJ28" s="494">
        <f t="shared" si="4"/>
        <v>6</v>
      </c>
      <c r="AK28" s="368" t="str">
        <f t="shared" si="15"/>
        <v>средний</v>
      </c>
      <c r="AL28" s="556">
        <f t="shared" si="5"/>
        <v>6</v>
      </c>
      <c r="AM28" s="557" t="str">
        <f t="shared" si="6"/>
        <v>средний</v>
      </c>
      <c r="AN28" s="41">
        <f t="shared" si="0"/>
        <v>9</v>
      </c>
      <c r="AO28" s="384" t="str">
        <f t="shared" si="16"/>
        <v>высокий</v>
      </c>
    </row>
    <row r="29" spans="1:41" s="19" customFormat="1" ht="22.7" customHeight="1">
      <c r="A29" s="191">
        <v>16</v>
      </c>
      <c r="B29" s="376" t="str">
        <f>реч.разв.!B32</f>
        <v>П. Валерия</v>
      </c>
      <c r="C29" s="498">
        <v>3</v>
      </c>
      <c r="D29" s="535">
        <v>3</v>
      </c>
      <c r="E29" s="536">
        <v>3</v>
      </c>
      <c r="F29" s="498">
        <v>2</v>
      </c>
      <c r="G29" s="535">
        <v>2</v>
      </c>
      <c r="H29" s="536">
        <v>3</v>
      </c>
      <c r="I29" s="498">
        <v>2</v>
      </c>
      <c r="J29" s="535">
        <v>2</v>
      </c>
      <c r="K29" s="536">
        <v>3</v>
      </c>
      <c r="L29" s="494">
        <f t="shared" si="7"/>
        <v>7</v>
      </c>
      <c r="M29" s="368" t="str">
        <f t="shared" si="8"/>
        <v>средний</v>
      </c>
      <c r="N29" s="556">
        <f t="shared" si="1"/>
        <v>7</v>
      </c>
      <c r="O29" s="557" t="str">
        <f t="shared" si="2"/>
        <v>средний</v>
      </c>
      <c r="P29" s="41">
        <f t="shared" si="9"/>
        <v>9</v>
      </c>
      <c r="Q29" s="384" t="str">
        <f t="shared" si="10"/>
        <v>высокий</v>
      </c>
      <c r="R29" s="498">
        <v>2</v>
      </c>
      <c r="S29" s="535">
        <v>2</v>
      </c>
      <c r="T29" s="536">
        <v>3</v>
      </c>
      <c r="U29" s="30">
        <f t="shared" si="11"/>
        <v>2</v>
      </c>
      <c r="V29" s="380" t="str">
        <f t="shared" si="12"/>
        <v>средний</v>
      </c>
      <c r="W29" s="568">
        <f t="shared" si="13"/>
        <v>2</v>
      </c>
      <c r="X29" s="380" t="str">
        <f t="shared" si="12"/>
        <v>средний</v>
      </c>
      <c r="Y29" s="494">
        <f t="shared" si="3"/>
        <v>3</v>
      </c>
      <c r="Z29" s="380" t="str">
        <f t="shared" si="14"/>
        <v>высокий</v>
      </c>
      <c r="AA29" s="498">
        <v>2</v>
      </c>
      <c r="AB29" s="535">
        <v>2</v>
      </c>
      <c r="AC29" s="536">
        <v>3</v>
      </c>
      <c r="AD29" s="498">
        <v>2</v>
      </c>
      <c r="AE29" s="535">
        <v>2</v>
      </c>
      <c r="AF29" s="536">
        <v>3</v>
      </c>
      <c r="AG29" s="498">
        <v>3</v>
      </c>
      <c r="AH29" s="535">
        <v>3</v>
      </c>
      <c r="AI29" s="605">
        <v>3</v>
      </c>
      <c r="AJ29" s="494">
        <f t="shared" si="4"/>
        <v>7</v>
      </c>
      <c r="AK29" s="368" t="str">
        <f t="shared" si="15"/>
        <v>средний</v>
      </c>
      <c r="AL29" s="556">
        <f t="shared" si="5"/>
        <v>7</v>
      </c>
      <c r="AM29" s="557" t="str">
        <f t="shared" si="6"/>
        <v>средний</v>
      </c>
      <c r="AN29" s="41">
        <f t="shared" si="0"/>
        <v>9</v>
      </c>
      <c r="AO29" s="384" t="str">
        <f t="shared" si="16"/>
        <v>высокий</v>
      </c>
    </row>
    <row r="30" spans="1:41" s="19" customFormat="1" ht="22.7" customHeight="1">
      <c r="A30" s="191">
        <v>17</v>
      </c>
      <c r="B30" s="376" t="str">
        <f>реч.разв.!B33</f>
        <v>Р. Матвей</v>
      </c>
      <c r="C30" s="498">
        <v>3</v>
      </c>
      <c r="D30" s="535">
        <v>3</v>
      </c>
      <c r="E30" s="536">
        <v>3</v>
      </c>
      <c r="F30" s="498">
        <v>2</v>
      </c>
      <c r="G30" s="535">
        <v>2</v>
      </c>
      <c r="H30" s="536">
        <v>3</v>
      </c>
      <c r="I30" s="498">
        <v>2</v>
      </c>
      <c r="J30" s="535">
        <v>3</v>
      </c>
      <c r="K30" s="536">
        <v>3</v>
      </c>
      <c r="L30" s="494">
        <f t="shared" si="7"/>
        <v>7</v>
      </c>
      <c r="M30" s="368" t="str">
        <f t="shared" si="8"/>
        <v>средний</v>
      </c>
      <c r="N30" s="556">
        <f t="shared" si="1"/>
        <v>8</v>
      </c>
      <c r="O30" s="557" t="str">
        <f t="shared" si="2"/>
        <v>высокий</v>
      </c>
      <c r="P30" s="41">
        <f t="shared" si="9"/>
        <v>9</v>
      </c>
      <c r="Q30" s="384" t="str">
        <f t="shared" si="10"/>
        <v>высокий</v>
      </c>
      <c r="R30" s="498">
        <v>2</v>
      </c>
      <c r="S30" s="535">
        <v>3</v>
      </c>
      <c r="T30" s="536">
        <v>3</v>
      </c>
      <c r="U30" s="30">
        <f t="shared" si="11"/>
        <v>2</v>
      </c>
      <c r="V30" s="380" t="str">
        <f t="shared" si="12"/>
        <v>средний</v>
      </c>
      <c r="W30" s="568">
        <f t="shared" si="13"/>
        <v>3</v>
      </c>
      <c r="X30" s="380" t="str">
        <f t="shared" si="12"/>
        <v>высокий</v>
      </c>
      <c r="Y30" s="494">
        <f t="shared" si="3"/>
        <v>3</v>
      </c>
      <c r="Z30" s="380" t="str">
        <f t="shared" si="14"/>
        <v>высокий</v>
      </c>
      <c r="AA30" s="498">
        <v>2</v>
      </c>
      <c r="AB30" s="535">
        <v>3</v>
      </c>
      <c r="AC30" s="536">
        <v>3</v>
      </c>
      <c r="AD30" s="498">
        <v>2</v>
      </c>
      <c r="AE30" s="535">
        <v>3</v>
      </c>
      <c r="AF30" s="536">
        <v>3</v>
      </c>
      <c r="AG30" s="498">
        <v>3</v>
      </c>
      <c r="AH30" s="535">
        <v>3</v>
      </c>
      <c r="AI30" s="605">
        <v>3</v>
      </c>
      <c r="AJ30" s="494">
        <f t="shared" si="4"/>
        <v>7</v>
      </c>
      <c r="AK30" s="368" t="str">
        <f t="shared" si="15"/>
        <v>средний</v>
      </c>
      <c r="AL30" s="556">
        <f t="shared" si="5"/>
        <v>9</v>
      </c>
      <c r="AM30" s="557" t="str">
        <f t="shared" si="6"/>
        <v>высокий</v>
      </c>
      <c r="AN30" s="41">
        <f t="shared" si="0"/>
        <v>9</v>
      </c>
      <c r="AO30" s="384" t="str">
        <f t="shared" si="16"/>
        <v>высокий</v>
      </c>
    </row>
    <row r="31" spans="1:41" s="19" customFormat="1" ht="22.7" customHeight="1">
      <c r="A31" s="191">
        <v>18</v>
      </c>
      <c r="B31" s="376" t="str">
        <f>реч.разв.!B34</f>
        <v xml:space="preserve">Р. Артем </v>
      </c>
      <c r="C31" s="498">
        <v>2</v>
      </c>
      <c r="D31" s="535">
        <v>2</v>
      </c>
      <c r="E31" s="536">
        <v>3</v>
      </c>
      <c r="F31" s="498">
        <v>2</v>
      </c>
      <c r="G31" s="535">
        <v>2</v>
      </c>
      <c r="H31" s="536">
        <v>3</v>
      </c>
      <c r="I31" s="498">
        <v>2</v>
      </c>
      <c r="J31" s="535">
        <v>2</v>
      </c>
      <c r="K31" s="536">
        <v>3</v>
      </c>
      <c r="L31" s="494">
        <f t="shared" si="7"/>
        <v>6</v>
      </c>
      <c r="M31" s="368" t="str">
        <f t="shared" si="8"/>
        <v>средний</v>
      </c>
      <c r="N31" s="556">
        <f t="shared" si="1"/>
        <v>6</v>
      </c>
      <c r="O31" s="557" t="str">
        <f t="shared" si="2"/>
        <v>средний</v>
      </c>
      <c r="P31" s="41">
        <f t="shared" si="9"/>
        <v>9</v>
      </c>
      <c r="Q31" s="384" t="str">
        <f t="shared" si="10"/>
        <v>высокий</v>
      </c>
      <c r="R31" s="498">
        <v>2</v>
      </c>
      <c r="S31" s="535">
        <v>2</v>
      </c>
      <c r="T31" s="536">
        <v>3</v>
      </c>
      <c r="U31" s="30">
        <f t="shared" si="11"/>
        <v>2</v>
      </c>
      <c r="V31" s="380" t="str">
        <f t="shared" si="12"/>
        <v>средний</v>
      </c>
      <c r="W31" s="568">
        <f t="shared" si="13"/>
        <v>2</v>
      </c>
      <c r="X31" s="380" t="str">
        <f t="shared" si="12"/>
        <v>средний</v>
      </c>
      <c r="Y31" s="494">
        <f t="shared" si="3"/>
        <v>3</v>
      </c>
      <c r="Z31" s="380" t="str">
        <f t="shared" si="14"/>
        <v>высокий</v>
      </c>
      <c r="AA31" s="498">
        <v>2</v>
      </c>
      <c r="AB31" s="535">
        <v>2</v>
      </c>
      <c r="AC31" s="536">
        <v>3</v>
      </c>
      <c r="AD31" s="498">
        <v>2</v>
      </c>
      <c r="AE31" s="535">
        <v>2</v>
      </c>
      <c r="AF31" s="536">
        <v>3</v>
      </c>
      <c r="AG31" s="498">
        <v>2</v>
      </c>
      <c r="AH31" s="535">
        <v>2</v>
      </c>
      <c r="AI31" s="605">
        <v>3</v>
      </c>
      <c r="AJ31" s="494">
        <f t="shared" si="4"/>
        <v>6</v>
      </c>
      <c r="AK31" s="368" t="str">
        <f t="shared" si="15"/>
        <v>средний</v>
      </c>
      <c r="AL31" s="556">
        <f t="shared" si="5"/>
        <v>6</v>
      </c>
      <c r="AM31" s="557" t="str">
        <f t="shared" si="6"/>
        <v>средний</v>
      </c>
      <c r="AN31" s="41">
        <f t="shared" si="0"/>
        <v>9</v>
      </c>
      <c r="AO31" s="384" t="str">
        <f t="shared" si="16"/>
        <v>высокий</v>
      </c>
    </row>
    <row r="32" spans="1:41" s="19" customFormat="1" ht="22.7" customHeight="1">
      <c r="A32" s="191">
        <v>19</v>
      </c>
      <c r="B32" s="376" t="str">
        <f>реч.разв.!B35</f>
        <v xml:space="preserve">С. Ханифа </v>
      </c>
      <c r="C32" s="498">
        <v>2</v>
      </c>
      <c r="D32" s="535">
        <v>2</v>
      </c>
      <c r="E32" s="536">
        <v>3</v>
      </c>
      <c r="F32" s="498">
        <v>2</v>
      </c>
      <c r="G32" s="535">
        <v>2</v>
      </c>
      <c r="H32" s="536">
        <v>3</v>
      </c>
      <c r="I32" s="498">
        <v>1</v>
      </c>
      <c r="J32" s="535">
        <v>1</v>
      </c>
      <c r="K32" s="536">
        <v>2</v>
      </c>
      <c r="L32" s="494">
        <f t="shared" si="7"/>
        <v>5</v>
      </c>
      <c r="M32" s="368" t="str">
        <f t="shared" si="8"/>
        <v>средний</v>
      </c>
      <c r="N32" s="556">
        <f t="shared" si="1"/>
        <v>5</v>
      </c>
      <c r="O32" s="557" t="str">
        <f t="shared" si="2"/>
        <v>средний</v>
      </c>
      <c r="P32" s="41">
        <f t="shared" si="9"/>
        <v>8</v>
      </c>
      <c r="Q32" s="384" t="str">
        <f t="shared" si="10"/>
        <v>высокий</v>
      </c>
      <c r="R32" s="498">
        <v>1</v>
      </c>
      <c r="S32" s="535">
        <v>1</v>
      </c>
      <c r="T32" s="536">
        <v>2</v>
      </c>
      <c r="U32" s="30">
        <f t="shared" si="11"/>
        <v>1</v>
      </c>
      <c r="V32" s="380" t="str">
        <f t="shared" si="12"/>
        <v>низкий</v>
      </c>
      <c r="W32" s="568">
        <f t="shared" si="13"/>
        <v>1</v>
      </c>
      <c r="X32" s="380" t="str">
        <f t="shared" si="12"/>
        <v>низкий</v>
      </c>
      <c r="Y32" s="494">
        <f t="shared" si="3"/>
        <v>2</v>
      </c>
      <c r="Z32" s="380" t="str">
        <f t="shared" si="14"/>
        <v>средний</v>
      </c>
      <c r="AA32" s="498">
        <v>1</v>
      </c>
      <c r="AB32" s="535">
        <v>2</v>
      </c>
      <c r="AC32" s="536">
        <v>2</v>
      </c>
      <c r="AD32" s="498">
        <v>2</v>
      </c>
      <c r="AE32" s="535">
        <v>2</v>
      </c>
      <c r="AF32" s="536">
        <v>3</v>
      </c>
      <c r="AG32" s="498">
        <v>1</v>
      </c>
      <c r="AH32" s="535">
        <v>1</v>
      </c>
      <c r="AI32" s="605">
        <v>2</v>
      </c>
      <c r="AJ32" s="494">
        <f t="shared" si="4"/>
        <v>4</v>
      </c>
      <c r="AK32" s="368" t="str">
        <f t="shared" si="15"/>
        <v>низкий</v>
      </c>
      <c r="AL32" s="556">
        <f t="shared" si="5"/>
        <v>5</v>
      </c>
      <c r="AM32" s="557" t="str">
        <f t="shared" si="6"/>
        <v>средний</v>
      </c>
      <c r="AN32" s="41">
        <f t="shared" si="0"/>
        <v>7</v>
      </c>
      <c r="AO32" s="384" t="str">
        <f t="shared" si="16"/>
        <v>средний</v>
      </c>
    </row>
    <row r="33" spans="1:44" s="19" customFormat="1" ht="22.7" customHeight="1">
      <c r="A33" s="191">
        <v>20</v>
      </c>
      <c r="B33" s="376" t="str">
        <f>реч.разв.!B36</f>
        <v xml:space="preserve">С. Артур </v>
      </c>
      <c r="C33" s="498">
        <v>2</v>
      </c>
      <c r="D33" s="535">
        <v>2</v>
      </c>
      <c r="E33" s="536">
        <v>3</v>
      </c>
      <c r="F33" s="498">
        <v>2</v>
      </c>
      <c r="G33" s="535">
        <v>2</v>
      </c>
      <c r="H33" s="536">
        <v>3</v>
      </c>
      <c r="I33" s="498">
        <v>2</v>
      </c>
      <c r="J33" s="535">
        <v>2</v>
      </c>
      <c r="K33" s="536">
        <v>3</v>
      </c>
      <c r="L33" s="494">
        <f t="shared" si="7"/>
        <v>6</v>
      </c>
      <c r="M33" s="368" t="str">
        <f t="shared" si="8"/>
        <v>средний</v>
      </c>
      <c r="N33" s="556">
        <f t="shared" si="1"/>
        <v>6</v>
      </c>
      <c r="O33" s="557" t="str">
        <f t="shared" si="2"/>
        <v>средний</v>
      </c>
      <c r="P33" s="41">
        <f t="shared" si="9"/>
        <v>9</v>
      </c>
      <c r="Q33" s="384" t="str">
        <f t="shared" si="10"/>
        <v>высокий</v>
      </c>
      <c r="R33" s="498">
        <v>2</v>
      </c>
      <c r="S33" s="535">
        <v>2</v>
      </c>
      <c r="T33" s="536">
        <v>3</v>
      </c>
      <c r="U33" s="30">
        <f t="shared" si="11"/>
        <v>2</v>
      </c>
      <c r="V33" s="380" t="str">
        <f t="shared" si="12"/>
        <v>средний</v>
      </c>
      <c r="W33" s="568">
        <f t="shared" si="13"/>
        <v>2</v>
      </c>
      <c r="X33" s="380" t="str">
        <f t="shared" si="12"/>
        <v>средний</v>
      </c>
      <c r="Y33" s="494">
        <f t="shared" si="3"/>
        <v>3</v>
      </c>
      <c r="Z33" s="380" t="str">
        <f t="shared" si="14"/>
        <v>высокий</v>
      </c>
      <c r="AA33" s="498">
        <v>2</v>
      </c>
      <c r="AB33" s="535">
        <v>2</v>
      </c>
      <c r="AC33" s="536">
        <v>3</v>
      </c>
      <c r="AD33" s="498">
        <v>2</v>
      </c>
      <c r="AE33" s="535">
        <v>2</v>
      </c>
      <c r="AF33" s="536">
        <v>3</v>
      </c>
      <c r="AG33" s="498">
        <v>2</v>
      </c>
      <c r="AH33" s="535">
        <v>2</v>
      </c>
      <c r="AI33" s="605">
        <v>3</v>
      </c>
      <c r="AJ33" s="494">
        <f t="shared" si="4"/>
        <v>6</v>
      </c>
      <c r="AK33" s="368" t="str">
        <f t="shared" si="15"/>
        <v>средний</v>
      </c>
      <c r="AL33" s="556">
        <f t="shared" si="5"/>
        <v>6</v>
      </c>
      <c r="AM33" s="557" t="str">
        <f t="shared" si="6"/>
        <v>средний</v>
      </c>
      <c r="AN33" s="41">
        <f t="shared" si="0"/>
        <v>9</v>
      </c>
      <c r="AO33" s="384" t="str">
        <f t="shared" si="16"/>
        <v>высокий</v>
      </c>
    </row>
    <row r="34" spans="1:44" s="19" customFormat="1" ht="22.7" customHeight="1">
      <c r="A34" s="191">
        <v>21</v>
      </c>
      <c r="B34" s="376" t="str">
        <f>реч.разв.!B37</f>
        <v>С. Анатолий</v>
      </c>
      <c r="C34" s="498">
        <v>1</v>
      </c>
      <c r="D34" s="537">
        <v>1</v>
      </c>
      <c r="E34" s="538">
        <v>2</v>
      </c>
      <c r="F34" s="498">
        <v>1</v>
      </c>
      <c r="G34" s="537">
        <v>1</v>
      </c>
      <c r="H34" s="538">
        <v>2</v>
      </c>
      <c r="I34" s="498">
        <v>1</v>
      </c>
      <c r="J34" s="537">
        <v>1</v>
      </c>
      <c r="K34" s="538">
        <v>1</v>
      </c>
      <c r="L34" s="494">
        <f t="shared" si="7"/>
        <v>3</v>
      </c>
      <c r="M34" s="368" t="str">
        <f t="shared" si="8"/>
        <v>низкий</v>
      </c>
      <c r="N34" s="556">
        <f t="shared" si="1"/>
        <v>3</v>
      </c>
      <c r="O34" s="557" t="str">
        <f t="shared" si="2"/>
        <v>низкий</v>
      </c>
      <c r="P34" s="41">
        <f t="shared" si="9"/>
        <v>5</v>
      </c>
      <c r="Q34" s="384" t="str">
        <f t="shared" si="10"/>
        <v>средний</v>
      </c>
      <c r="R34" s="498">
        <v>1</v>
      </c>
      <c r="S34" s="537">
        <v>1</v>
      </c>
      <c r="T34" s="538">
        <v>2</v>
      </c>
      <c r="U34" s="30">
        <f t="shared" si="11"/>
        <v>1</v>
      </c>
      <c r="V34" s="380" t="str">
        <f t="shared" si="12"/>
        <v>низкий</v>
      </c>
      <c r="W34" s="568">
        <f t="shared" si="13"/>
        <v>1</v>
      </c>
      <c r="X34" s="380" t="str">
        <f t="shared" si="12"/>
        <v>низкий</v>
      </c>
      <c r="Y34" s="494">
        <f t="shared" si="3"/>
        <v>2</v>
      </c>
      <c r="Z34" s="380" t="str">
        <f t="shared" si="14"/>
        <v>средний</v>
      </c>
      <c r="AA34" s="498">
        <v>1</v>
      </c>
      <c r="AB34" s="537">
        <v>1</v>
      </c>
      <c r="AC34" s="538">
        <v>2</v>
      </c>
      <c r="AD34" s="498">
        <v>1</v>
      </c>
      <c r="AE34" s="537">
        <v>1</v>
      </c>
      <c r="AF34" s="538">
        <v>2</v>
      </c>
      <c r="AG34" s="498">
        <v>1</v>
      </c>
      <c r="AH34" s="537">
        <v>1</v>
      </c>
      <c r="AI34" s="606">
        <v>1</v>
      </c>
      <c r="AJ34" s="494">
        <f t="shared" si="4"/>
        <v>3</v>
      </c>
      <c r="AK34" s="368" t="str">
        <f t="shared" si="15"/>
        <v>низкий</v>
      </c>
      <c r="AL34" s="556">
        <f t="shared" si="5"/>
        <v>3</v>
      </c>
      <c r="AM34" s="557" t="str">
        <f t="shared" si="6"/>
        <v>низкий</v>
      </c>
      <c r="AN34" s="41">
        <f t="shared" si="0"/>
        <v>5</v>
      </c>
      <c r="AO34" s="384" t="str">
        <f t="shared" si="16"/>
        <v>средний</v>
      </c>
    </row>
    <row r="35" spans="1:44" s="19" customFormat="1" ht="22.7" customHeight="1">
      <c r="A35" s="191">
        <v>22</v>
      </c>
      <c r="B35" s="376" t="str">
        <f>реч.разв.!B38</f>
        <v xml:space="preserve">С. Юлия </v>
      </c>
      <c r="C35" s="498">
        <v>2</v>
      </c>
      <c r="D35" s="535">
        <v>2</v>
      </c>
      <c r="E35" s="536">
        <v>3</v>
      </c>
      <c r="F35" s="498">
        <v>2</v>
      </c>
      <c r="G35" s="535">
        <v>2</v>
      </c>
      <c r="H35" s="536">
        <v>3</v>
      </c>
      <c r="I35" s="498">
        <v>2</v>
      </c>
      <c r="J35" s="535">
        <v>2</v>
      </c>
      <c r="K35" s="536">
        <v>3</v>
      </c>
      <c r="L35" s="494">
        <f t="shared" si="7"/>
        <v>6</v>
      </c>
      <c r="M35" s="368" t="str">
        <f t="shared" si="8"/>
        <v>средний</v>
      </c>
      <c r="N35" s="556">
        <f t="shared" si="1"/>
        <v>6</v>
      </c>
      <c r="O35" s="557" t="str">
        <f t="shared" si="2"/>
        <v>средний</v>
      </c>
      <c r="P35" s="41">
        <f t="shared" si="9"/>
        <v>9</v>
      </c>
      <c r="Q35" s="384" t="str">
        <f t="shared" si="10"/>
        <v>высокий</v>
      </c>
      <c r="R35" s="498">
        <v>2</v>
      </c>
      <c r="S35" s="535">
        <v>2</v>
      </c>
      <c r="T35" s="536">
        <v>3</v>
      </c>
      <c r="U35" s="30">
        <f t="shared" si="11"/>
        <v>2</v>
      </c>
      <c r="V35" s="380" t="str">
        <f t="shared" si="12"/>
        <v>средний</v>
      </c>
      <c r="W35" s="568">
        <f t="shared" si="13"/>
        <v>2</v>
      </c>
      <c r="X35" s="380" t="str">
        <f t="shared" si="12"/>
        <v>средний</v>
      </c>
      <c r="Y35" s="494">
        <f t="shared" si="3"/>
        <v>3</v>
      </c>
      <c r="Z35" s="380" t="str">
        <f t="shared" si="14"/>
        <v>высокий</v>
      </c>
      <c r="AA35" s="498">
        <v>2</v>
      </c>
      <c r="AB35" s="535">
        <v>2</v>
      </c>
      <c r="AC35" s="536">
        <v>3</v>
      </c>
      <c r="AD35" s="498">
        <v>2</v>
      </c>
      <c r="AE35" s="535">
        <v>2</v>
      </c>
      <c r="AF35" s="536">
        <v>3</v>
      </c>
      <c r="AG35" s="498">
        <v>2</v>
      </c>
      <c r="AH35" s="535">
        <v>2</v>
      </c>
      <c r="AI35" s="605">
        <v>3</v>
      </c>
      <c r="AJ35" s="494">
        <f t="shared" si="4"/>
        <v>6</v>
      </c>
      <c r="AK35" s="368" t="str">
        <f t="shared" si="15"/>
        <v>средний</v>
      </c>
      <c r="AL35" s="556">
        <f t="shared" si="5"/>
        <v>6</v>
      </c>
      <c r="AM35" s="557" t="str">
        <f t="shared" si="6"/>
        <v>средний</v>
      </c>
      <c r="AN35" s="41">
        <f t="shared" si="0"/>
        <v>9</v>
      </c>
      <c r="AO35" s="384" t="str">
        <f t="shared" si="16"/>
        <v>высокий</v>
      </c>
    </row>
    <row r="36" spans="1:44" s="19" customFormat="1" ht="22.7" customHeight="1">
      <c r="A36" s="191">
        <v>23</v>
      </c>
      <c r="B36" s="376" t="str">
        <f>реч.разв.!B39</f>
        <v xml:space="preserve">У. Давид </v>
      </c>
      <c r="C36" s="498">
        <v>2</v>
      </c>
      <c r="D36" s="539">
        <v>3</v>
      </c>
      <c r="E36" s="534">
        <v>3</v>
      </c>
      <c r="F36" s="498">
        <v>2</v>
      </c>
      <c r="G36" s="539">
        <v>2</v>
      </c>
      <c r="H36" s="534">
        <v>3</v>
      </c>
      <c r="I36" s="498">
        <v>2</v>
      </c>
      <c r="J36" s="539">
        <v>2</v>
      </c>
      <c r="K36" s="534">
        <v>3</v>
      </c>
      <c r="L36" s="494">
        <f t="shared" si="7"/>
        <v>6</v>
      </c>
      <c r="M36" s="368" t="str">
        <f t="shared" si="8"/>
        <v>средний</v>
      </c>
      <c r="N36" s="556">
        <f t="shared" si="1"/>
        <v>7</v>
      </c>
      <c r="O36" s="557" t="str">
        <f t="shared" si="2"/>
        <v>средний</v>
      </c>
      <c r="P36" s="41">
        <f t="shared" si="9"/>
        <v>9</v>
      </c>
      <c r="Q36" s="384" t="str">
        <f t="shared" si="10"/>
        <v>высокий</v>
      </c>
      <c r="R36" s="498">
        <v>2</v>
      </c>
      <c r="S36" s="539">
        <v>2</v>
      </c>
      <c r="T36" s="534">
        <v>3</v>
      </c>
      <c r="U36" s="30">
        <f t="shared" si="11"/>
        <v>2</v>
      </c>
      <c r="V36" s="380" t="str">
        <f t="shared" si="12"/>
        <v>средний</v>
      </c>
      <c r="W36" s="568">
        <f t="shared" si="13"/>
        <v>2</v>
      </c>
      <c r="X36" s="380" t="str">
        <f t="shared" si="12"/>
        <v>средний</v>
      </c>
      <c r="Y36" s="494">
        <f t="shared" si="3"/>
        <v>3</v>
      </c>
      <c r="Z36" s="380" t="str">
        <f t="shared" si="14"/>
        <v>высокий</v>
      </c>
      <c r="AA36" s="498">
        <v>2</v>
      </c>
      <c r="AB36" s="539">
        <v>2</v>
      </c>
      <c r="AC36" s="534">
        <v>3</v>
      </c>
      <c r="AD36" s="498">
        <v>2</v>
      </c>
      <c r="AE36" s="539">
        <v>2</v>
      </c>
      <c r="AF36" s="534">
        <v>3</v>
      </c>
      <c r="AG36" s="498">
        <v>2</v>
      </c>
      <c r="AH36" s="539">
        <v>2</v>
      </c>
      <c r="AI36" s="604">
        <v>3</v>
      </c>
      <c r="AJ36" s="494">
        <f t="shared" si="4"/>
        <v>6</v>
      </c>
      <c r="AK36" s="368" t="str">
        <f t="shared" si="15"/>
        <v>средний</v>
      </c>
      <c r="AL36" s="556">
        <f t="shared" si="5"/>
        <v>6</v>
      </c>
      <c r="AM36" s="557" t="str">
        <f t="shared" si="6"/>
        <v>средний</v>
      </c>
      <c r="AN36" s="41">
        <f t="shared" si="0"/>
        <v>9</v>
      </c>
      <c r="AO36" s="384" t="str">
        <f t="shared" si="16"/>
        <v>высокий</v>
      </c>
    </row>
    <row r="37" spans="1:44" s="19" customFormat="1" ht="22.7" customHeight="1">
      <c r="A37" s="191">
        <v>24</v>
      </c>
      <c r="B37" s="376" t="str">
        <f>реч.разв.!B40</f>
        <v xml:space="preserve">Ф. Данил </v>
      </c>
      <c r="C37" s="498">
        <v>2</v>
      </c>
      <c r="D37" s="539">
        <v>2</v>
      </c>
      <c r="E37" s="534">
        <v>3</v>
      </c>
      <c r="F37" s="498">
        <v>2</v>
      </c>
      <c r="G37" s="539">
        <v>2</v>
      </c>
      <c r="H37" s="534">
        <v>3</v>
      </c>
      <c r="I37" s="498">
        <v>2</v>
      </c>
      <c r="J37" s="539">
        <v>2</v>
      </c>
      <c r="K37" s="534">
        <v>3</v>
      </c>
      <c r="L37" s="494">
        <f t="shared" si="7"/>
        <v>6</v>
      </c>
      <c r="M37" s="368" t="str">
        <f t="shared" si="8"/>
        <v>средний</v>
      </c>
      <c r="N37" s="556">
        <f t="shared" si="1"/>
        <v>6</v>
      </c>
      <c r="O37" s="557" t="str">
        <f t="shared" si="2"/>
        <v>средний</v>
      </c>
      <c r="P37" s="41">
        <f t="shared" si="9"/>
        <v>9</v>
      </c>
      <c r="Q37" s="384" t="str">
        <f t="shared" si="10"/>
        <v>высокий</v>
      </c>
      <c r="R37" s="498">
        <v>2</v>
      </c>
      <c r="S37" s="539">
        <v>2</v>
      </c>
      <c r="T37" s="534">
        <v>3</v>
      </c>
      <c r="U37" s="30">
        <f t="shared" si="11"/>
        <v>2</v>
      </c>
      <c r="V37" s="380" t="str">
        <f t="shared" si="12"/>
        <v>средний</v>
      </c>
      <c r="W37" s="568">
        <f t="shared" si="13"/>
        <v>2</v>
      </c>
      <c r="X37" s="380" t="str">
        <f t="shared" si="12"/>
        <v>средний</v>
      </c>
      <c r="Y37" s="494">
        <f t="shared" si="3"/>
        <v>3</v>
      </c>
      <c r="Z37" s="380" t="str">
        <f t="shared" si="14"/>
        <v>высокий</v>
      </c>
      <c r="AA37" s="498">
        <v>2</v>
      </c>
      <c r="AB37" s="539">
        <v>2</v>
      </c>
      <c r="AC37" s="534">
        <v>3</v>
      </c>
      <c r="AD37" s="498">
        <v>2</v>
      </c>
      <c r="AE37" s="539">
        <v>2</v>
      </c>
      <c r="AF37" s="534">
        <v>3</v>
      </c>
      <c r="AG37" s="498">
        <v>2</v>
      </c>
      <c r="AH37" s="539">
        <v>2</v>
      </c>
      <c r="AI37" s="604">
        <v>3</v>
      </c>
      <c r="AJ37" s="494">
        <f t="shared" si="4"/>
        <v>6</v>
      </c>
      <c r="AK37" s="368" t="str">
        <f t="shared" si="15"/>
        <v>средний</v>
      </c>
      <c r="AL37" s="556">
        <f t="shared" si="5"/>
        <v>6</v>
      </c>
      <c r="AM37" s="557" t="str">
        <f t="shared" si="6"/>
        <v>средний</v>
      </c>
      <c r="AN37" s="41">
        <f t="shared" si="0"/>
        <v>9</v>
      </c>
      <c r="AO37" s="384" t="str">
        <f t="shared" si="16"/>
        <v>высокий</v>
      </c>
    </row>
    <row r="38" spans="1:44" s="19" customFormat="1" ht="22.7" customHeight="1">
      <c r="A38" s="192">
        <v>25</v>
      </c>
      <c r="B38" s="376" t="str">
        <f>реч.разв.!B41</f>
        <v xml:space="preserve">Ф. Кира </v>
      </c>
      <c r="C38" s="540">
        <v>2</v>
      </c>
      <c r="D38" s="541">
        <v>2</v>
      </c>
      <c r="E38" s="542">
        <v>3</v>
      </c>
      <c r="F38" s="540">
        <v>2</v>
      </c>
      <c r="G38" s="541">
        <v>2</v>
      </c>
      <c r="H38" s="542">
        <v>3</v>
      </c>
      <c r="I38" s="540">
        <v>2</v>
      </c>
      <c r="J38" s="541">
        <v>2</v>
      </c>
      <c r="K38" s="542">
        <v>3</v>
      </c>
      <c r="L38" s="494">
        <f t="shared" si="7"/>
        <v>6</v>
      </c>
      <c r="M38" s="368" t="str">
        <f t="shared" si="8"/>
        <v>средний</v>
      </c>
      <c r="N38" s="556">
        <f t="shared" si="1"/>
        <v>6</v>
      </c>
      <c r="O38" s="557" t="str">
        <f t="shared" si="2"/>
        <v>средний</v>
      </c>
      <c r="P38" s="41">
        <f t="shared" si="9"/>
        <v>9</v>
      </c>
      <c r="Q38" s="384" t="str">
        <f t="shared" si="10"/>
        <v>высокий</v>
      </c>
      <c r="R38" s="540">
        <v>2</v>
      </c>
      <c r="S38" s="541">
        <v>2</v>
      </c>
      <c r="T38" s="542">
        <v>3</v>
      </c>
      <c r="U38" s="30">
        <f t="shared" si="11"/>
        <v>2</v>
      </c>
      <c r="V38" s="380" t="str">
        <f t="shared" si="12"/>
        <v>средний</v>
      </c>
      <c r="W38" s="568">
        <f t="shared" si="13"/>
        <v>2</v>
      </c>
      <c r="X38" s="380" t="str">
        <f t="shared" si="12"/>
        <v>средний</v>
      </c>
      <c r="Y38" s="494">
        <f t="shared" si="3"/>
        <v>3</v>
      </c>
      <c r="Z38" s="380" t="str">
        <f t="shared" si="14"/>
        <v>высокий</v>
      </c>
      <c r="AA38" s="540">
        <v>1</v>
      </c>
      <c r="AB38" s="541">
        <v>2</v>
      </c>
      <c r="AC38" s="542">
        <v>3</v>
      </c>
      <c r="AD38" s="540">
        <v>2</v>
      </c>
      <c r="AE38" s="541">
        <v>2</v>
      </c>
      <c r="AF38" s="542">
        <v>3</v>
      </c>
      <c r="AG38" s="540">
        <v>2</v>
      </c>
      <c r="AH38" s="541">
        <v>2</v>
      </c>
      <c r="AI38" s="607">
        <v>3</v>
      </c>
      <c r="AJ38" s="494">
        <f t="shared" si="4"/>
        <v>5</v>
      </c>
      <c r="AK38" s="368" t="str">
        <f t="shared" ref="AK38:AK40" si="17">IF(AJ38&lt;5,"низкий",IF(AJ38&lt;8,"средний",IF(AJ38&gt;7,"высокий")))</f>
        <v>средний</v>
      </c>
      <c r="AL38" s="556">
        <f t="shared" si="5"/>
        <v>6</v>
      </c>
      <c r="AM38" s="557" t="str">
        <f t="shared" si="6"/>
        <v>средний</v>
      </c>
      <c r="AN38" s="41">
        <f t="shared" si="0"/>
        <v>9</v>
      </c>
      <c r="AO38" s="384" t="str">
        <f t="shared" ref="AO38" si="18">IF(AN38&lt;5,"низкий",IF(AN38&lt;8,"средний",IF(AN38&gt;7,"высокий")))</f>
        <v>высокий</v>
      </c>
    </row>
    <row r="39" spans="1:44" s="19" customFormat="1" ht="22.7" customHeight="1">
      <c r="A39" s="191">
        <v>26</v>
      </c>
      <c r="B39" s="376" t="str">
        <f>реч.разв.!B42</f>
        <v xml:space="preserve">Х. София </v>
      </c>
      <c r="C39" s="540">
        <v>1</v>
      </c>
      <c r="D39" s="543">
        <v>1</v>
      </c>
      <c r="E39" s="544">
        <v>2</v>
      </c>
      <c r="F39" s="540">
        <v>1</v>
      </c>
      <c r="G39" s="543">
        <v>1</v>
      </c>
      <c r="H39" s="544">
        <v>2</v>
      </c>
      <c r="I39" s="540">
        <v>1</v>
      </c>
      <c r="J39" s="543">
        <v>1</v>
      </c>
      <c r="K39" s="544">
        <v>2</v>
      </c>
      <c r="L39" s="494">
        <f t="shared" si="7"/>
        <v>3</v>
      </c>
      <c r="M39" s="368" t="str">
        <f t="shared" si="8"/>
        <v>низкий</v>
      </c>
      <c r="N39" s="556">
        <f t="shared" si="1"/>
        <v>3</v>
      </c>
      <c r="O39" s="557" t="str">
        <f t="shared" si="2"/>
        <v>низкий</v>
      </c>
      <c r="P39" s="41">
        <f t="shared" si="9"/>
        <v>6</v>
      </c>
      <c r="Q39" s="384" t="str">
        <f t="shared" si="10"/>
        <v>средний</v>
      </c>
      <c r="R39" s="540">
        <v>1</v>
      </c>
      <c r="S39" s="543">
        <v>1</v>
      </c>
      <c r="T39" s="544">
        <v>2</v>
      </c>
      <c r="U39" s="30">
        <f t="shared" si="11"/>
        <v>1</v>
      </c>
      <c r="V39" s="380" t="str">
        <f t="shared" si="12"/>
        <v>низкий</v>
      </c>
      <c r="W39" s="568">
        <f t="shared" si="13"/>
        <v>1</v>
      </c>
      <c r="X39" s="380" t="str">
        <f t="shared" si="12"/>
        <v>низкий</v>
      </c>
      <c r="Y39" s="494">
        <f t="shared" si="3"/>
        <v>2</v>
      </c>
      <c r="Z39" s="380" t="str">
        <f t="shared" si="14"/>
        <v>средний</v>
      </c>
      <c r="AA39" s="540">
        <v>1</v>
      </c>
      <c r="AB39" s="543">
        <v>1</v>
      </c>
      <c r="AC39" s="544">
        <v>2</v>
      </c>
      <c r="AD39" s="540">
        <v>1</v>
      </c>
      <c r="AE39" s="543">
        <v>1</v>
      </c>
      <c r="AF39" s="544">
        <v>2</v>
      </c>
      <c r="AG39" s="540">
        <v>1</v>
      </c>
      <c r="AH39" s="543">
        <v>1</v>
      </c>
      <c r="AI39" s="608">
        <v>2</v>
      </c>
      <c r="AJ39" s="494">
        <f t="shared" si="4"/>
        <v>3</v>
      </c>
      <c r="AK39" s="368" t="str">
        <f t="shared" si="17"/>
        <v>низкий</v>
      </c>
      <c r="AL39" s="556">
        <f t="shared" si="5"/>
        <v>3</v>
      </c>
      <c r="AM39" s="557" t="str">
        <f t="shared" si="6"/>
        <v>низкий</v>
      </c>
      <c r="AN39" s="41">
        <f t="shared" si="0"/>
        <v>6</v>
      </c>
      <c r="AO39" s="384" t="str">
        <f t="shared" ref="AO39" si="19">IF(AN39&lt;5,"низкий",IF(AN39&lt;8,"средний",IF(AN39&gt;7,"высокий")))</f>
        <v>средний</v>
      </c>
    </row>
    <row r="40" spans="1:44" s="19" customFormat="1" ht="22.7" customHeight="1">
      <c r="A40" s="191">
        <v>27</v>
      </c>
      <c r="B40" s="376" t="str">
        <f>реч.разв.!B43</f>
        <v xml:space="preserve">Ю. Илья </v>
      </c>
      <c r="C40" s="540">
        <v>1</v>
      </c>
      <c r="D40" s="543">
        <v>1</v>
      </c>
      <c r="E40" s="544">
        <v>2</v>
      </c>
      <c r="F40" s="540">
        <v>1</v>
      </c>
      <c r="G40" s="543">
        <v>1</v>
      </c>
      <c r="H40" s="544">
        <v>2</v>
      </c>
      <c r="I40" s="540">
        <v>1</v>
      </c>
      <c r="J40" s="543">
        <v>1</v>
      </c>
      <c r="K40" s="544">
        <v>2</v>
      </c>
      <c r="L40" s="494">
        <f t="shared" si="7"/>
        <v>3</v>
      </c>
      <c r="M40" s="368" t="str">
        <f t="shared" si="8"/>
        <v>низкий</v>
      </c>
      <c r="N40" s="556">
        <f t="shared" si="1"/>
        <v>3</v>
      </c>
      <c r="O40" s="557" t="str">
        <f t="shared" si="2"/>
        <v>низкий</v>
      </c>
      <c r="P40" s="41">
        <f t="shared" si="9"/>
        <v>6</v>
      </c>
      <c r="Q40" s="384" t="str">
        <f t="shared" si="10"/>
        <v>средний</v>
      </c>
      <c r="R40" s="540">
        <v>1</v>
      </c>
      <c r="S40" s="543">
        <v>1</v>
      </c>
      <c r="T40" s="544">
        <v>2</v>
      </c>
      <c r="U40" s="30">
        <f t="shared" si="11"/>
        <v>1</v>
      </c>
      <c r="V40" s="380" t="str">
        <f t="shared" si="12"/>
        <v>низкий</v>
      </c>
      <c r="W40" s="568">
        <f t="shared" si="13"/>
        <v>1</v>
      </c>
      <c r="X40" s="380" t="str">
        <f t="shared" si="12"/>
        <v>низкий</v>
      </c>
      <c r="Y40" s="494">
        <f t="shared" si="3"/>
        <v>2</v>
      </c>
      <c r="Z40" s="380" t="str">
        <f t="shared" si="14"/>
        <v>средний</v>
      </c>
      <c r="AA40" s="540">
        <v>1</v>
      </c>
      <c r="AB40" s="543">
        <v>1</v>
      </c>
      <c r="AC40" s="544">
        <v>2</v>
      </c>
      <c r="AD40" s="540">
        <v>1</v>
      </c>
      <c r="AE40" s="543">
        <v>1</v>
      </c>
      <c r="AF40" s="544">
        <v>2</v>
      </c>
      <c r="AG40" s="540">
        <v>1</v>
      </c>
      <c r="AH40" s="543">
        <v>1</v>
      </c>
      <c r="AI40" s="608">
        <v>2</v>
      </c>
      <c r="AJ40" s="494">
        <f t="shared" si="4"/>
        <v>3</v>
      </c>
      <c r="AK40" s="368" t="str">
        <f t="shared" si="17"/>
        <v>низкий</v>
      </c>
      <c r="AL40" s="556">
        <f t="shared" si="5"/>
        <v>3</v>
      </c>
      <c r="AM40" s="557" t="str">
        <f t="shared" si="6"/>
        <v>низкий</v>
      </c>
      <c r="AN40" s="41">
        <f t="shared" ref="AN40" si="20">SUM(AC40,AF40,AI40)</f>
        <v>6</v>
      </c>
      <c r="AO40" s="384" t="str">
        <f t="shared" ref="AO40" si="21">IF(AN40&lt;5,"низкий",IF(AN40&lt;8,"средний",IF(AN40&gt;7,"высокий")))</f>
        <v>средний</v>
      </c>
    </row>
    <row r="41" spans="1:44" s="19" customFormat="1" ht="22.7" customHeight="1">
      <c r="A41" s="191">
        <v>28</v>
      </c>
      <c r="B41" s="376">
        <f>реч.разв.!B44</f>
        <v>0</v>
      </c>
      <c r="C41" s="499"/>
      <c r="D41" s="545"/>
      <c r="E41" s="546"/>
      <c r="F41" s="499"/>
      <c r="G41" s="545"/>
      <c r="H41" s="546"/>
      <c r="I41" s="499"/>
      <c r="J41" s="545"/>
      <c r="K41" s="546"/>
      <c r="L41" s="494"/>
      <c r="M41" s="368"/>
      <c r="N41" s="556"/>
      <c r="O41" s="557"/>
      <c r="P41" s="41"/>
      <c r="Q41" s="384"/>
      <c r="R41" s="499"/>
      <c r="S41" s="545"/>
      <c r="T41" s="546"/>
      <c r="U41" s="30"/>
      <c r="V41" s="380"/>
      <c r="W41" s="568"/>
      <c r="X41" s="567"/>
      <c r="Y41" s="494"/>
      <c r="Z41" s="497"/>
      <c r="AA41" s="499"/>
      <c r="AB41" s="545"/>
      <c r="AC41" s="546"/>
      <c r="AD41" s="499"/>
      <c r="AE41" s="545"/>
      <c r="AF41" s="546"/>
      <c r="AG41" s="499"/>
      <c r="AH41" s="545"/>
      <c r="AI41" s="609"/>
      <c r="AJ41" s="494"/>
      <c r="AK41" s="368"/>
      <c r="AL41" s="556"/>
      <c r="AM41" s="557"/>
      <c r="AN41" s="41"/>
      <c r="AO41" s="384"/>
    </row>
    <row r="42" spans="1:44" s="19" customFormat="1" ht="22.7" customHeight="1">
      <c r="A42" s="192">
        <v>29</v>
      </c>
      <c r="B42" s="376">
        <f>реч.разв.!B45</f>
        <v>0</v>
      </c>
      <c r="C42" s="478"/>
      <c r="D42" s="545"/>
      <c r="E42" s="547"/>
      <c r="F42" s="478"/>
      <c r="G42" s="545"/>
      <c r="H42" s="547"/>
      <c r="I42" s="478"/>
      <c r="J42" s="545"/>
      <c r="K42" s="547"/>
      <c r="L42" s="494"/>
      <c r="M42" s="493"/>
      <c r="N42" s="556"/>
      <c r="O42" s="557"/>
      <c r="P42" s="30"/>
      <c r="Q42" s="495"/>
      <c r="R42" s="478"/>
      <c r="S42" s="545"/>
      <c r="T42" s="547"/>
      <c r="U42" s="30"/>
      <c r="V42" s="380"/>
      <c r="W42" s="568"/>
      <c r="X42" s="567"/>
      <c r="Y42" s="494"/>
      <c r="Z42" s="497"/>
      <c r="AA42" s="478"/>
      <c r="AB42" s="545"/>
      <c r="AC42" s="547"/>
      <c r="AD42" s="478"/>
      <c r="AE42" s="545"/>
      <c r="AF42" s="547"/>
      <c r="AG42" s="478"/>
      <c r="AH42" s="545"/>
      <c r="AI42" s="610"/>
      <c r="AJ42" s="494"/>
      <c r="AK42" s="25"/>
      <c r="AL42" s="556"/>
      <c r="AM42" s="557"/>
      <c r="AN42" s="30"/>
      <c r="AO42" s="31"/>
    </row>
    <row r="43" spans="1:44" s="19" customFormat="1" ht="22.7" customHeight="1" thickBot="1">
      <c r="A43" s="24">
        <v>30</v>
      </c>
      <c r="B43" s="376">
        <f>реч.разв.!B46</f>
        <v>0</v>
      </c>
      <c r="C43" s="478"/>
      <c r="D43" s="545"/>
      <c r="E43" s="547"/>
      <c r="F43" s="478"/>
      <c r="G43" s="545"/>
      <c r="H43" s="547"/>
      <c r="I43" s="478"/>
      <c r="J43" s="545"/>
      <c r="K43" s="547"/>
      <c r="L43" s="146"/>
      <c r="M43" s="147"/>
      <c r="N43" s="556"/>
      <c r="O43" s="557"/>
      <c r="P43" s="148"/>
      <c r="Q43" s="149"/>
      <c r="R43" s="478"/>
      <c r="S43" s="545"/>
      <c r="T43" s="547"/>
      <c r="U43" s="570"/>
      <c r="V43" s="460"/>
      <c r="W43" s="571"/>
      <c r="X43" s="572"/>
      <c r="Y43" s="458"/>
      <c r="Z43" s="461"/>
      <c r="AA43" s="478"/>
      <c r="AB43" s="545"/>
      <c r="AC43" s="547"/>
      <c r="AD43" s="478"/>
      <c r="AE43" s="545"/>
      <c r="AF43" s="547"/>
      <c r="AG43" s="478"/>
      <c r="AH43" s="545"/>
      <c r="AI43" s="610"/>
      <c r="AJ43" s="458"/>
      <c r="AK43" s="147"/>
      <c r="AL43" s="556"/>
      <c r="AM43" s="557"/>
      <c r="AN43" s="148"/>
      <c r="AO43" s="149"/>
    </row>
    <row r="44" spans="1:44" s="19" customFormat="1" ht="22.7" customHeight="1" thickBot="1">
      <c r="A44" s="428"/>
      <c r="B44" s="441" t="s">
        <v>184</v>
      </c>
      <c r="C44" s="548">
        <f>AVERAGE(C14:C43)</f>
        <v>2</v>
      </c>
      <c r="D44" s="548">
        <f t="shared" ref="D44:E44" si="22">AVERAGE(D14:D43)</f>
        <v>2.1111111111111112</v>
      </c>
      <c r="E44" s="549">
        <f t="shared" si="22"/>
        <v>2.8148148148148149</v>
      </c>
      <c r="F44" s="548">
        <f>AVERAGE(F14:F43)</f>
        <v>1.8888888888888888</v>
      </c>
      <c r="G44" s="548">
        <f t="shared" ref="G44:H44" si="23">AVERAGE(G14:G43)</f>
        <v>1.8888888888888888</v>
      </c>
      <c r="H44" s="549">
        <f t="shared" si="23"/>
        <v>2.8148148148148149</v>
      </c>
      <c r="I44" s="548">
        <f>AVERAGE(I14:I43)</f>
        <v>1.7777777777777777</v>
      </c>
      <c r="J44" s="548">
        <f t="shared" ref="J44:K44" si="24">AVERAGE(J14:J43)</f>
        <v>1.8888888888888888</v>
      </c>
      <c r="K44" s="549">
        <f t="shared" si="24"/>
        <v>2.7407407407407409</v>
      </c>
      <c r="L44" s="469">
        <f t="shared" ref="L44" si="25">SUM(C44,F44,I44)</f>
        <v>5.6666666666666661</v>
      </c>
      <c r="M44" s="434" t="str">
        <f t="shared" ref="M44" si="26">IF(L44&lt;5,"низкий",IF(L44&lt;8,"средний",IF(L44&gt;7,"высокий")))</f>
        <v>средний</v>
      </c>
      <c r="N44" s="558">
        <f>SUM(D44,G44,J44)</f>
        <v>5.8888888888888893</v>
      </c>
      <c r="O44" s="559" t="str">
        <f t="shared" ref="O44" si="27">IF(N44&lt;5,"низкий",IF(N44&lt;8,"средний",IF(N44&gt;7,"высокий")))</f>
        <v>средний</v>
      </c>
      <c r="P44" s="470">
        <f t="shared" ref="P44" si="28">SUM(E44,H44,K44)</f>
        <v>8.3703703703703702</v>
      </c>
      <c r="Q44" s="474" t="str">
        <f t="shared" ref="Q44" si="29">IF(P44&lt;5,"низкий",IF(P44&lt;8,"средний",IF(P44&gt;7,"высокий")))</f>
        <v>высокий</v>
      </c>
      <c r="R44" s="548">
        <f>AVERAGE(R14:R43)</f>
        <v>1.8518518518518519</v>
      </c>
      <c r="S44" s="548">
        <f t="shared" ref="S44:T44" si="30">AVERAGE(S14:S43)</f>
        <v>1.962962962962963</v>
      </c>
      <c r="T44" s="549">
        <f t="shared" si="30"/>
        <v>2.7777777777777777</v>
      </c>
      <c r="U44" s="469">
        <f t="shared" ref="U44" si="31">R44</f>
        <v>1.8518518518518519</v>
      </c>
      <c r="V44" s="443" t="b">
        <f>IF(U44=1,"низкий",IF(U44=2,"средний",IF(U44=3,"высокий")))</f>
        <v>0</v>
      </c>
      <c r="W44" s="443"/>
      <c r="X44" s="443"/>
      <c r="Y44" s="470">
        <f t="shared" ref="Y44" si="32">T44</f>
        <v>2.7777777777777777</v>
      </c>
      <c r="Z44" s="444" t="b">
        <f t="shared" ref="Z44" si="33">IF(Y44=1,"низкий",IF(Y44=2,"средний",IF(Y44=3,"высокий")))</f>
        <v>0</v>
      </c>
      <c r="AA44" s="548">
        <f>AVERAGE(AA14:AA43)</f>
        <v>1.7037037037037037</v>
      </c>
      <c r="AB44" s="548">
        <f t="shared" ref="AB44:AC44" si="34">AVERAGE(AB14:AB43)</f>
        <v>1.8888888888888888</v>
      </c>
      <c r="AC44" s="549">
        <f t="shared" si="34"/>
        <v>2.7777777777777777</v>
      </c>
      <c r="AD44" s="548">
        <f>AVERAGE(AD14:AD43)</f>
        <v>1.8888888888888888</v>
      </c>
      <c r="AE44" s="548">
        <f t="shared" ref="AE44:AF44" si="35">AVERAGE(AE14:AE43)</f>
        <v>1.962962962962963</v>
      </c>
      <c r="AF44" s="549">
        <f t="shared" si="35"/>
        <v>2.8148148148148149</v>
      </c>
      <c r="AG44" s="548">
        <f>AVERAGE(AG14:AG43)</f>
        <v>1.7407407407407407</v>
      </c>
      <c r="AH44" s="548">
        <f t="shared" ref="AH44:AI44" si="36">AVERAGE(AH14:AH43)</f>
        <v>1.8148148148148149</v>
      </c>
      <c r="AI44" s="549">
        <f t="shared" si="36"/>
        <v>2.6296296296296298</v>
      </c>
      <c r="AJ44" s="471">
        <f t="shared" ref="AJ44" si="37">SUM(AA44,AD44,AG44)</f>
        <v>5.333333333333333</v>
      </c>
      <c r="AK44" s="434" t="str">
        <f t="shared" ref="AK44" si="38">IF(AJ44&lt;5,"низкий",IF(AJ44&lt;8,"средний",IF(AJ44&gt;7,"высокий")))</f>
        <v>средний</v>
      </c>
      <c r="AL44" s="558">
        <f>SUM(AB44,AE44,AH44)</f>
        <v>5.666666666666667</v>
      </c>
      <c r="AM44" s="559" t="str">
        <f t="shared" si="6"/>
        <v>средний</v>
      </c>
      <c r="AN44" s="470">
        <f>SUM(AC44,AF44,AI44)</f>
        <v>8.2222222222222214</v>
      </c>
      <c r="AO44" s="434" t="str">
        <f t="shared" ref="AO44" si="39">IF(AN44&lt;5,"низкий",IF(AN44&lt;8,"средний",IF(AN44&gt;7,"высокий")))</f>
        <v>высокий</v>
      </c>
    </row>
    <row r="45" spans="1:44" s="19" customFormat="1" ht="22.7" customHeight="1" thickBot="1">
      <c r="A45" s="815" t="s">
        <v>14</v>
      </c>
      <c r="B45" s="871"/>
      <c r="C45" s="37">
        <f t="shared" ref="C45:K45" si="40">COUNT(C14:C43)</f>
        <v>27</v>
      </c>
      <c r="D45" s="37">
        <f t="shared" si="40"/>
        <v>27</v>
      </c>
      <c r="E45" s="150">
        <f t="shared" si="40"/>
        <v>27</v>
      </c>
      <c r="F45" s="37">
        <f t="shared" si="40"/>
        <v>27</v>
      </c>
      <c r="G45" s="37">
        <f t="shared" si="40"/>
        <v>27</v>
      </c>
      <c r="H45" s="150">
        <f t="shared" si="40"/>
        <v>27</v>
      </c>
      <c r="I45" s="37">
        <f t="shared" si="40"/>
        <v>27</v>
      </c>
      <c r="J45" s="37">
        <f t="shared" si="40"/>
        <v>27</v>
      </c>
      <c r="K45" s="150">
        <f t="shared" si="40"/>
        <v>27</v>
      </c>
      <c r="L45" s="813"/>
      <c r="M45" s="814"/>
      <c r="N45" s="523"/>
      <c r="O45" s="523"/>
      <c r="P45" s="813"/>
      <c r="Q45" s="814"/>
      <c r="R45" s="37">
        <f t="shared" ref="R45:T45" si="41">COUNT(R14:R43)</f>
        <v>27</v>
      </c>
      <c r="S45" s="37">
        <f t="shared" si="41"/>
        <v>27</v>
      </c>
      <c r="T45" s="150">
        <f t="shared" si="41"/>
        <v>27</v>
      </c>
      <c r="U45" s="813"/>
      <c r="V45" s="814"/>
      <c r="W45" s="523"/>
      <c r="X45" s="523"/>
      <c r="Y45" s="813"/>
      <c r="Z45" s="814"/>
      <c r="AA45" s="37">
        <f t="shared" ref="AA45:AI45" si="42">COUNT(AA14:AA43)</f>
        <v>27</v>
      </c>
      <c r="AB45" s="37">
        <f t="shared" si="42"/>
        <v>27</v>
      </c>
      <c r="AC45" s="150">
        <f t="shared" si="42"/>
        <v>27</v>
      </c>
      <c r="AD45" s="37">
        <f t="shared" si="42"/>
        <v>27</v>
      </c>
      <c r="AE45" s="37">
        <f t="shared" si="42"/>
        <v>27</v>
      </c>
      <c r="AF45" s="150">
        <f t="shared" si="42"/>
        <v>27</v>
      </c>
      <c r="AG45" s="37">
        <f t="shared" si="42"/>
        <v>27</v>
      </c>
      <c r="AH45" s="37">
        <f t="shared" si="42"/>
        <v>27</v>
      </c>
      <c r="AI45" s="150">
        <f t="shared" si="42"/>
        <v>27</v>
      </c>
      <c r="AJ45" s="779"/>
      <c r="AK45" s="814"/>
      <c r="AL45" s="522"/>
      <c r="AM45" s="522"/>
      <c r="AN45" s="779"/>
      <c r="AO45" s="780"/>
    </row>
    <row r="46" spans="1:44" ht="15" customHeight="1"/>
    <row r="47" spans="1:44" ht="18" customHeight="1"/>
    <row r="48" spans="1:44" s="13" customFormat="1" ht="15.75" customHeight="1">
      <c r="A48" s="848" t="s">
        <v>100</v>
      </c>
      <c r="B48" s="849"/>
      <c r="C48" s="849"/>
      <c r="D48" s="849"/>
      <c r="E48" s="849"/>
      <c r="F48" s="850"/>
      <c r="G48" s="32"/>
      <c r="H48" s="851" t="s">
        <v>199</v>
      </c>
      <c r="I48" s="852"/>
      <c r="J48" s="852"/>
      <c r="K48" s="852"/>
      <c r="L48" s="852"/>
      <c r="M48" s="852"/>
      <c r="N48" s="852"/>
      <c r="O48" s="853"/>
      <c r="Q48" s="851" t="s">
        <v>98</v>
      </c>
      <c r="R48" s="852"/>
      <c r="S48" s="852"/>
      <c r="T48" s="852"/>
      <c r="U48" s="852"/>
      <c r="V48" s="852"/>
      <c r="W48" s="852"/>
      <c r="X48" s="853"/>
      <c r="Z48" s="848" t="s">
        <v>200</v>
      </c>
      <c r="AA48" s="849"/>
      <c r="AB48" s="849"/>
      <c r="AC48" s="849"/>
      <c r="AD48" s="849"/>
      <c r="AE48" s="849"/>
      <c r="AF48" s="849"/>
      <c r="AG48" s="849"/>
      <c r="AH48" s="850"/>
      <c r="AJ48" s="848" t="s">
        <v>201</v>
      </c>
      <c r="AK48" s="849"/>
      <c r="AL48" s="849"/>
      <c r="AM48" s="849"/>
      <c r="AN48" s="849"/>
      <c r="AO48" s="849"/>
      <c r="AP48" s="849"/>
      <c r="AQ48" s="849"/>
      <c r="AR48" s="850"/>
    </row>
    <row r="49" spans="1:44" s="13" customFormat="1" ht="15.75" customHeight="1">
      <c r="A49" s="33"/>
      <c r="B49" s="584" t="s">
        <v>46</v>
      </c>
      <c r="C49" s="596" t="s">
        <v>47</v>
      </c>
      <c r="D49" s="598" t="s">
        <v>48</v>
      </c>
      <c r="E49" s="381" t="s">
        <v>49</v>
      </c>
      <c r="F49" s="578"/>
      <c r="G49" s="34"/>
      <c r="H49" s="35"/>
      <c r="I49" s="596" t="s">
        <v>46</v>
      </c>
      <c r="J49" s="381" t="s">
        <v>47</v>
      </c>
      <c r="K49" s="578"/>
      <c r="L49" s="580" t="s">
        <v>48</v>
      </c>
      <c r="M49" s="581"/>
      <c r="N49" s="381" t="s">
        <v>49</v>
      </c>
      <c r="O49" s="578"/>
      <c r="Q49" s="35"/>
      <c r="R49" s="596" t="s">
        <v>46</v>
      </c>
      <c r="S49" s="381" t="s">
        <v>47</v>
      </c>
      <c r="T49" s="578"/>
      <c r="U49" s="580" t="s">
        <v>48</v>
      </c>
      <c r="V49" s="581"/>
      <c r="W49" s="381" t="s">
        <v>49</v>
      </c>
      <c r="X49" s="578"/>
      <c r="Z49" s="33"/>
      <c r="AA49" s="588" t="s">
        <v>46</v>
      </c>
      <c r="AB49" s="589"/>
      <c r="AC49" s="381" t="s">
        <v>47</v>
      </c>
      <c r="AD49" s="578"/>
      <c r="AE49" s="580" t="s">
        <v>48</v>
      </c>
      <c r="AF49" s="581"/>
      <c r="AG49" s="381" t="s">
        <v>49</v>
      </c>
      <c r="AH49" s="578"/>
      <c r="AJ49" s="33"/>
      <c r="AK49" s="588" t="s">
        <v>46</v>
      </c>
      <c r="AL49" s="589"/>
      <c r="AM49" s="381" t="s">
        <v>47</v>
      </c>
      <c r="AN49" s="578"/>
      <c r="AO49" s="580" t="s">
        <v>48</v>
      </c>
      <c r="AP49" s="581"/>
      <c r="AQ49" s="381" t="s">
        <v>49</v>
      </c>
      <c r="AR49" s="578"/>
    </row>
    <row r="50" spans="1:44" s="13" customFormat="1" ht="18.75">
      <c r="A50" s="33"/>
      <c r="B50" s="585"/>
      <c r="C50" s="597"/>
      <c r="D50" s="599"/>
      <c r="E50" s="382"/>
      <c r="F50" s="579"/>
      <c r="G50" s="34"/>
      <c r="H50" s="35"/>
      <c r="I50" s="597"/>
      <c r="J50" s="382"/>
      <c r="K50" s="579"/>
      <c r="L50" s="582"/>
      <c r="M50" s="583"/>
      <c r="N50" s="382"/>
      <c r="O50" s="579"/>
      <c r="Q50" s="35"/>
      <c r="R50" s="597"/>
      <c r="S50" s="382"/>
      <c r="T50" s="579"/>
      <c r="U50" s="582"/>
      <c r="V50" s="583"/>
      <c r="W50" s="382"/>
      <c r="X50" s="579"/>
      <c r="Z50" s="33"/>
      <c r="AA50" s="590"/>
      <c r="AB50" s="591"/>
      <c r="AC50" s="382"/>
      <c r="AD50" s="579"/>
      <c r="AE50" s="582"/>
      <c r="AF50" s="583"/>
      <c r="AG50" s="382"/>
      <c r="AH50" s="579"/>
      <c r="AJ50" s="33"/>
      <c r="AK50" s="590"/>
      <c r="AL50" s="591"/>
      <c r="AM50" s="382"/>
      <c r="AN50" s="579"/>
      <c r="AO50" s="582"/>
      <c r="AP50" s="583"/>
      <c r="AQ50" s="382"/>
      <c r="AR50" s="579"/>
    </row>
    <row r="51" spans="1:44" s="13" customFormat="1" ht="18.75">
      <c r="A51" s="33" t="s">
        <v>9</v>
      </c>
      <c r="B51" s="36">
        <f>C45</f>
        <v>27</v>
      </c>
      <c r="C51" s="511">
        <f>COUNTIF(M14:M43,"высокий")</f>
        <v>2</v>
      </c>
      <c r="D51" s="511">
        <f>COUNTIF(M14:M43,"средний")</f>
        <v>20</v>
      </c>
      <c r="E51" s="844">
        <f>COUNTIF(M14:M43,"низкий")</f>
        <v>5</v>
      </c>
      <c r="F51" s="845"/>
      <c r="G51" s="34"/>
      <c r="H51" s="33" t="s">
        <v>9</v>
      </c>
      <c r="I51" s="511">
        <f>AVERAGE(D45,G45,J45)</f>
        <v>27</v>
      </c>
      <c r="J51" s="805">
        <f>COUNTIF(O14:O43,"высокий")</f>
        <v>3</v>
      </c>
      <c r="K51" s="806"/>
      <c r="L51" s="844">
        <f>COUNTIF(O14:O43,"средний")</f>
        <v>19</v>
      </c>
      <c r="M51" s="845"/>
      <c r="N51" s="828">
        <f>COUNTIF(O14:O43,"низкий")</f>
        <v>5</v>
      </c>
      <c r="O51" s="829"/>
      <c r="Q51" s="33" t="s">
        <v>9</v>
      </c>
      <c r="R51" s="511">
        <f>AVERAGE(E45,H45,K45)</f>
        <v>27</v>
      </c>
      <c r="S51" s="805">
        <f>COUNTIF(Q14:Q43,"высокий")</f>
        <v>22</v>
      </c>
      <c r="T51" s="806"/>
      <c r="U51" s="902">
        <f>COUNTIF(Q14:Q43,"средний")</f>
        <v>5</v>
      </c>
      <c r="V51" s="903"/>
      <c r="W51" s="794">
        <f>COUNTIF(Q14:Q43,"низкий")</f>
        <v>0</v>
      </c>
      <c r="X51" s="795"/>
      <c r="Z51" s="33" t="s">
        <v>9</v>
      </c>
      <c r="AA51" s="594">
        <f>R45</f>
        <v>27</v>
      </c>
      <c r="AB51" s="595"/>
      <c r="AC51" s="573">
        <f>COUNTIF(V14:V43,"высокий")</f>
        <v>2</v>
      </c>
      <c r="AD51" s="574"/>
      <c r="AE51" s="573">
        <f>COUNTIF(V14:V43,"средний")</f>
        <v>19</v>
      </c>
      <c r="AF51" s="574"/>
      <c r="AG51" s="573">
        <f>COUNTIF(V14:V43,"низкий")</f>
        <v>6</v>
      </c>
      <c r="AH51" s="574"/>
      <c r="AJ51" s="33" t="s">
        <v>9</v>
      </c>
      <c r="AK51" s="594">
        <f>S45</f>
        <v>27</v>
      </c>
      <c r="AL51" s="595"/>
      <c r="AM51" s="573">
        <f>COUNTIF(X14:X43,"высокий")</f>
        <v>5</v>
      </c>
      <c r="AN51" s="574"/>
      <c r="AO51" s="573">
        <f>COUNTIF(X14:X43,"средний")</f>
        <v>16</v>
      </c>
      <c r="AP51" s="574"/>
      <c r="AQ51" s="573">
        <f>COUNTIF(X14:X43,"низкий")</f>
        <v>6</v>
      </c>
      <c r="AR51" s="574"/>
    </row>
    <row r="52" spans="1:44" s="13" customFormat="1" ht="18.75">
      <c r="A52" s="33" t="s">
        <v>10</v>
      </c>
      <c r="B52" s="33"/>
      <c r="C52" s="517">
        <f>(C51*100%)/B51</f>
        <v>7.407407407407407E-2</v>
      </c>
      <c r="D52" s="517">
        <f>(D51*100%)/B51</f>
        <v>0.7407407407407407</v>
      </c>
      <c r="E52" s="846">
        <f>(E51*100%)/B51</f>
        <v>0.18518518518518517</v>
      </c>
      <c r="F52" s="847"/>
      <c r="G52" s="34"/>
      <c r="H52" s="33" t="s">
        <v>10</v>
      </c>
      <c r="I52" s="185"/>
      <c r="J52" s="792">
        <f>(J51*100%)/I51</f>
        <v>0.1111111111111111</v>
      </c>
      <c r="K52" s="793"/>
      <c r="L52" s="792">
        <f>(L51*100%)/I51</f>
        <v>0.70370370370370372</v>
      </c>
      <c r="M52" s="793"/>
      <c r="N52" s="792">
        <f>(N51*100%)/I51</f>
        <v>0.18518518518518517</v>
      </c>
      <c r="O52" s="793"/>
      <c r="Q52" s="33" t="s">
        <v>10</v>
      </c>
      <c r="R52" s="185"/>
      <c r="S52" s="792">
        <f>(S51*100%)/R51</f>
        <v>0.81481481481481477</v>
      </c>
      <c r="T52" s="793"/>
      <c r="U52" s="792">
        <f>(U51*100%)/R51</f>
        <v>0.18518518518518517</v>
      </c>
      <c r="V52" s="793"/>
      <c r="W52" s="792">
        <f>(W51*100%)/R51</f>
        <v>0</v>
      </c>
      <c r="X52" s="793"/>
      <c r="Z52" s="33" t="s">
        <v>10</v>
      </c>
      <c r="AA52" s="592"/>
      <c r="AB52" s="593"/>
      <c r="AC52" s="576">
        <f>(AC51*100%)/AA51</f>
        <v>7.407407407407407E-2</v>
      </c>
      <c r="AD52" s="577"/>
      <c r="AE52" s="576">
        <f>(AE51*100%)/AA51</f>
        <v>0.70370370370370372</v>
      </c>
      <c r="AF52" s="577"/>
      <c r="AG52" s="576">
        <f>(AG51*100%)/AA51</f>
        <v>0.22222222222222221</v>
      </c>
      <c r="AH52" s="577"/>
      <c r="AJ52" s="33" t="s">
        <v>10</v>
      </c>
      <c r="AK52" s="592"/>
      <c r="AL52" s="593"/>
      <c r="AM52" s="576">
        <f>(AM51*100%)/AK51</f>
        <v>0.18518518518518517</v>
      </c>
      <c r="AN52" s="577"/>
      <c r="AO52" s="576">
        <f>(AO51*100%)/AK51</f>
        <v>0.59259259259259256</v>
      </c>
      <c r="AP52" s="577"/>
      <c r="AQ52" s="576">
        <f>(AQ51*100%)/AK51</f>
        <v>0.22222222222222221</v>
      </c>
      <c r="AR52" s="577"/>
    </row>
    <row r="54" spans="1:44" s="13" customFormat="1" ht="15.75" customHeight="1">
      <c r="A54" s="848" t="s">
        <v>99</v>
      </c>
      <c r="B54" s="849"/>
      <c r="C54" s="849"/>
      <c r="D54" s="849"/>
      <c r="E54" s="849"/>
      <c r="F54" s="850"/>
      <c r="G54" s="32"/>
      <c r="H54" s="800" t="s">
        <v>202</v>
      </c>
      <c r="I54" s="801"/>
      <c r="J54" s="801"/>
      <c r="K54" s="801"/>
      <c r="L54" s="801"/>
      <c r="M54" s="801"/>
      <c r="N54" s="801"/>
      <c r="O54" s="802"/>
      <c r="Q54" s="800" t="s">
        <v>101</v>
      </c>
      <c r="R54" s="801"/>
      <c r="S54" s="801"/>
      <c r="T54" s="801"/>
      <c r="U54" s="801"/>
      <c r="V54" s="801"/>
      <c r="W54" s="801"/>
      <c r="X54" s="802"/>
      <c r="Z54" s="848" t="s">
        <v>102</v>
      </c>
      <c r="AA54" s="849"/>
      <c r="AB54" s="849"/>
      <c r="AC54" s="849"/>
      <c r="AD54" s="849"/>
      <c r="AE54" s="849"/>
      <c r="AF54" s="849"/>
      <c r="AG54" s="849"/>
      <c r="AH54" s="850"/>
    </row>
    <row r="55" spans="1:44" s="13" customFormat="1" ht="15.75" customHeight="1">
      <c r="A55" s="33"/>
      <c r="B55" s="584" t="s">
        <v>46</v>
      </c>
      <c r="C55" s="596" t="s">
        <v>47</v>
      </c>
      <c r="D55" s="598" t="s">
        <v>48</v>
      </c>
      <c r="E55" s="381" t="s">
        <v>49</v>
      </c>
      <c r="F55" s="578"/>
      <c r="G55" s="34"/>
      <c r="H55" s="35"/>
      <c r="I55" s="596" t="s">
        <v>46</v>
      </c>
      <c r="J55" s="381" t="s">
        <v>47</v>
      </c>
      <c r="K55" s="578"/>
      <c r="L55" s="580" t="s">
        <v>48</v>
      </c>
      <c r="M55" s="581"/>
      <c r="N55" s="381" t="s">
        <v>49</v>
      </c>
      <c r="O55" s="578"/>
      <c r="Q55" s="35"/>
      <c r="R55" s="596" t="s">
        <v>46</v>
      </c>
      <c r="S55" s="381" t="s">
        <v>47</v>
      </c>
      <c r="T55" s="578"/>
      <c r="U55" s="580" t="s">
        <v>48</v>
      </c>
      <c r="V55" s="581"/>
      <c r="W55" s="381" t="s">
        <v>49</v>
      </c>
      <c r="X55" s="578"/>
      <c r="Z55" s="33"/>
      <c r="AA55" s="588" t="s">
        <v>46</v>
      </c>
      <c r="AB55" s="589"/>
      <c r="AC55" s="381" t="s">
        <v>47</v>
      </c>
      <c r="AD55" s="578"/>
      <c r="AE55" s="580" t="s">
        <v>48</v>
      </c>
      <c r="AF55" s="581"/>
      <c r="AG55" s="381" t="s">
        <v>49</v>
      </c>
      <c r="AH55" s="578"/>
    </row>
    <row r="56" spans="1:44" s="13" customFormat="1" ht="18.75">
      <c r="A56" s="33"/>
      <c r="B56" s="585"/>
      <c r="C56" s="597"/>
      <c r="D56" s="599"/>
      <c r="E56" s="382"/>
      <c r="F56" s="579"/>
      <c r="G56" s="34"/>
      <c r="H56" s="35"/>
      <c r="I56" s="597"/>
      <c r="J56" s="382"/>
      <c r="K56" s="579"/>
      <c r="L56" s="582"/>
      <c r="M56" s="583"/>
      <c r="N56" s="382"/>
      <c r="O56" s="579"/>
      <c r="Q56" s="35"/>
      <c r="R56" s="597"/>
      <c r="S56" s="382"/>
      <c r="T56" s="579"/>
      <c r="U56" s="582"/>
      <c r="V56" s="583"/>
      <c r="W56" s="382"/>
      <c r="X56" s="579"/>
      <c r="Z56" s="33"/>
      <c r="AA56" s="590"/>
      <c r="AB56" s="591"/>
      <c r="AC56" s="382"/>
      <c r="AD56" s="579"/>
      <c r="AE56" s="582"/>
      <c r="AF56" s="583"/>
      <c r="AG56" s="382"/>
      <c r="AH56" s="579"/>
    </row>
    <row r="57" spans="1:44" s="13" customFormat="1" ht="18.75">
      <c r="A57" s="33" t="s">
        <v>9</v>
      </c>
      <c r="B57" s="36">
        <f>T45</f>
        <v>27</v>
      </c>
      <c r="C57" s="511">
        <f>COUNTIF(Z14:Z43,"высокий")</f>
        <v>21</v>
      </c>
      <c r="D57" s="511">
        <f>COUNTIF(Z14:Z43,"средний")</f>
        <v>6</v>
      </c>
      <c r="E57" s="844">
        <f>COUNTIF(Z14:Z43,"низкий")</f>
        <v>0</v>
      </c>
      <c r="F57" s="845"/>
      <c r="G57" s="34"/>
      <c r="H57" s="33" t="s">
        <v>9</v>
      </c>
      <c r="I57" s="511">
        <f>AVERAGE(AA45,AD45,AG45)</f>
        <v>27</v>
      </c>
      <c r="J57" s="805">
        <f>COUNTIF(AK14:AK43,"высокий")</f>
        <v>2</v>
      </c>
      <c r="K57" s="806"/>
      <c r="L57" s="844">
        <f>COUNTIF(AK14:AK43,"средний")</f>
        <v>19</v>
      </c>
      <c r="M57" s="845"/>
      <c r="N57" s="828">
        <f>COUNTIF(AK14:AK43,"низкий")</f>
        <v>6</v>
      </c>
      <c r="O57" s="829"/>
      <c r="Q57" s="33" t="s">
        <v>9</v>
      </c>
      <c r="R57" s="511">
        <f>AVERAGE(AB45,AE45,AH45)</f>
        <v>27</v>
      </c>
      <c r="S57" s="805">
        <f>COUNTIF(AM14:AM43,"высокий")</f>
        <v>3</v>
      </c>
      <c r="T57" s="806"/>
      <c r="U57" s="902">
        <f>COUNTIF(AM14:AM43,"средний")</f>
        <v>19</v>
      </c>
      <c r="V57" s="903"/>
      <c r="W57" s="794">
        <f>COUNTIF(AM14:AM43,"низкий")</f>
        <v>5</v>
      </c>
      <c r="X57" s="795"/>
      <c r="Z57" s="33" t="s">
        <v>9</v>
      </c>
      <c r="AA57" s="594">
        <f>AVERAGE(AC45,AF45)</f>
        <v>27</v>
      </c>
      <c r="AB57" s="595"/>
      <c r="AC57" s="573">
        <f>COUNTIF(AO14:AO43,"высокий")</f>
        <v>21</v>
      </c>
      <c r="AD57" s="574"/>
      <c r="AE57" s="573">
        <f>COUNTIF(AO14:AO43,"средний")</f>
        <v>6</v>
      </c>
      <c r="AF57" s="574"/>
      <c r="AG57" s="573">
        <f>COUNTIF(AO14:AO43,"низкий")</f>
        <v>0</v>
      </c>
      <c r="AH57" s="574"/>
    </row>
    <row r="58" spans="1:44" s="13" customFormat="1" ht="18.75">
      <c r="A58" s="33" t="s">
        <v>10</v>
      </c>
      <c r="B58" s="33"/>
      <c r="C58" s="517">
        <f>(C57*100%)/B57</f>
        <v>0.77777777777777779</v>
      </c>
      <c r="D58" s="517">
        <f>(D57*100%)/B57</f>
        <v>0.22222222222222221</v>
      </c>
      <c r="E58" s="846">
        <f>(E57*100%)/B57</f>
        <v>0</v>
      </c>
      <c r="F58" s="847"/>
      <c r="G58" s="34"/>
      <c r="H58" s="33" t="s">
        <v>10</v>
      </c>
      <c r="I58" s="185"/>
      <c r="J58" s="792">
        <f>(J57*100%)/I57</f>
        <v>7.407407407407407E-2</v>
      </c>
      <c r="K58" s="793"/>
      <c r="L58" s="792">
        <f>(L57*100%)/I57</f>
        <v>0.70370370370370372</v>
      </c>
      <c r="M58" s="793"/>
      <c r="N58" s="792">
        <f>(N57*100%)/I57</f>
        <v>0.22222222222222221</v>
      </c>
      <c r="O58" s="793"/>
      <c r="Q58" s="33" t="s">
        <v>10</v>
      </c>
      <c r="R58" s="185"/>
      <c r="S58" s="792">
        <f>(S57*100%)/R57</f>
        <v>0.1111111111111111</v>
      </c>
      <c r="T58" s="793"/>
      <c r="U58" s="792">
        <f>(U57*100%)/R57</f>
        <v>0.70370370370370372</v>
      </c>
      <c r="V58" s="793"/>
      <c r="W58" s="792">
        <f>(W57*100%)/R57</f>
        <v>0.18518518518518517</v>
      </c>
      <c r="X58" s="793"/>
      <c r="Z58" s="33" t="s">
        <v>10</v>
      </c>
      <c r="AA58" s="592"/>
      <c r="AB58" s="593"/>
      <c r="AC58" s="576">
        <f>(AC57*100%)/AA57</f>
        <v>0.77777777777777779</v>
      </c>
      <c r="AD58" s="577"/>
      <c r="AE58" s="576">
        <f>(AE57*100%)/AA57</f>
        <v>0.22222222222222221</v>
      </c>
      <c r="AF58" s="577"/>
      <c r="AG58" s="576">
        <f>(AG57*100%)/AA57</f>
        <v>0</v>
      </c>
      <c r="AH58" s="577"/>
    </row>
  </sheetData>
  <sheetProtection selectLockedCells="1" selectUnlockedCells="1"/>
  <protectedRanges>
    <protectedRange sqref="C8:D8 E7:J8" name="Диапазон1_1_2"/>
  </protectedRanges>
  <mergeCells count="74">
    <mergeCell ref="N57:O57"/>
    <mergeCell ref="S58:T58"/>
    <mergeCell ref="U57:V57"/>
    <mergeCell ref="U58:V58"/>
    <mergeCell ref="W57:X57"/>
    <mergeCell ref="W58:X58"/>
    <mergeCell ref="S57:T57"/>
    <mergeCell ref="Z54:AH54"/>
    <mergeCell ref="Z48:AH48"/>
    <mergeCell ref="AJ48:AR48"/>
    <mergeCell ref="E58:F58"/>
    <mergeCell ref="E51:F51"/>
    <mergeCell ref="E52:F52"/>
    <mergeCell ref="L57:M57"/>
    <mergeCell ref="L58:M58"/>
    <mergeCell ref="J51:K51"/>
    <mergeCell ref="J52:K52"/>
    <mergeCell ref="J57:K57"/>
    <mergeCell ref="J58:K58"/>
    <mergeCell ref="E57:F57"/>
    <mergeCell ref="N58:O58"/>
    <mergeCell ref="N51:O51"/>
    <mergeCell ref="N52:O52"/>
    <mergeCell ref="H54:O54"/>
    <mergeCell ref="A54:F54"/>
    <mergeCell ref="A48:F48"/>
    <mergeCell ref="H48:O48"/>
    <mergeCell ref="Q54:X54"/>
    <mergeCell ref="Q48:X48"/>
    <mergeCell ref="W51:X51"/>
    <mergeCell ref="W52:X52"/>
    <mergeCell ref="U51:V51"/>
    <mergeCell ref="U52:V52"/>
    <mergeCell ref="S51:T51"/>
    <mergeCell ref="S52:T52"/>
    <mergeCell ref="L51:M51"/>
    <mergeCell ref="L52:M52"/>
    <mergeCell ref="A11:A13"/>
    <mergeCell ref="AG12:AI12"/>
    <mergeCell ref="A1:AG1"/>
    <mergeCell ref="A2:AG2"/>
    <mergeCell ref="A6:B6"/>
    <mergeCell ref="C8:I8"/>
    <mergeCell ref="A9:AA9"/>
    <mergeCell ref="C6:P6"/>
    <mergeCell ref="A3:AG3"/>
    <mergeCell ref="A4:AG4"/>
    <mergeCell ref="C7:P7"/>
    <mergeCell ref="L12:M13"/>
    <mergeCell ref="C11:Q11"/>
    <mergeCell ref="F12:H12"/>
    <mergeCell ref="I12:K12"/>
    <mergeCell ref="Y12:Z13"/>
    <mergeCell ref="U12:V13"/>
    <mergeCell ref="R11:Z11"/>
    <mergeCell ref="W12:X13"/>
    <mergeCell ref="N12:O13"/>
    <mergeCell ref="B11:B13"/>
    <mergeCell ref="C12:E12"/>
    <mergeCell ref="R12:T12"/>
    <mergeCell ref="P12:Q13"/>
    <mergeCell ref="AN12:AO13"/>
    <mergeCell ref="AJ12:AK13"/>
    <mergeCell ref="AA11:AO11"/>
    <mergeCell ref="AJ45:AK45"/>
    <mergeCell ref="AN45:AO45"/>
    <mergeCell ref="AD12:AF12"/>
    <mergeCell ref="AA12:AC12"/>
    <mergeCell ref="AL12:AM13"/>
    <mergeCell ref="Y45:Z45"/>
    <mergeCell ref="P45:Q45"/>
    <mergeCell ref="L45:M45"/>
    <mergeCell ref="U45:V45"/>
    <mergeCell ref="A45:B45"/>
  </mergeCells>
  <phoneticPr fontId="0" type="noConversion"/>
  <printOptions horizontalCentered="1" verticalCentered="1"/>
  <pageMargins left="0.55118110236220474" right="0.55118110236220474" top="0.78740157480314965" bottom="0.59055118110236227" header="0" footer="0"/>
  <pageSetup paperSize="9" scale="24" fitToHeight="3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5"/>
  <sheetViews>
    <sheetView view="pageBreakPreview" topLeftCell="A5" zoomScale="40" zoomScaleSheetLayoutView="40" workbookViewId="0">
      <selection activeCell="Y38" sqref="Y38:Z39"/>
    </sheetView>
  </sheetViews>
  <sheetFormatPr defaultRowHeight="12.75"/>
  <cols>
    <col min="1" max="1" width="9" customWidth="1"/>
    <col min="2" max="2" width="29.85546875" customWidth="1"/>
    <col min="3" max="20" width="12.28515625" customWidth="1"/>
    <col min="21" max="26" width="15.7109375" customWidth="1"/>
    <col min="27" max="27" width="10.5703125" customWidth="1"/>
    <col min="28" max="28" width="14.28515625" customWidth="1"/>
    <col min="29" max="29" width="10.5703125" customWidth="1"/>
    <col min="30" max="30" width="14.5703125" customWidth="1"/>
    <col min="31" max="31" width="10.85546875" customWidth="1"/>
    <col min="38" max="38" width="11.42578125" customWidth="1"/>
    <col min="40" max="40" width="10.85546875" customWidth="1"/>
    <col min="41" max="41" width="6.28515625" customWidth="1"/>
  </cols>
  <sheetData>
    <row r="1" spans="1:37" s="19" customFormat="1" ht="23.25">
      <c r="A1" s="786" t="s">
        <v>52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786"/>
      <c r="AD1" s="786"/>
      <c r="AE1" s="38"/>
      <c r="AF1" s="38"/>
      <c r="AG1" s="38"/>
      <c r="AH1" s="38"/>
      <c r="AI1" s="38"/>
      <c r="AJ1" s="38"/>
      <c r="AK1" s="38"/>
    </row>
    <row r="2" spans="1:37" s="19" customFormat="1" ht="23.25">
      <c r="A2" s="787" t="s">
        <v>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  <c r="AD2" s="787"/>
      <c r="AE2" s="9"/>
      <c r="AF2" s="9"/>
      <c r="AG2" s="9"/>
      <c r="AH2" s="9"/>
      <c r="AI2" s="9"/>
      <c r="AJ2" s="9"/>
      <c r="AK2" s="9"/>
    </row>
    <row r="3" spans="1:37" s="19" customFormat="1" ht="16.5" customHeight="1">
      <c r="A3" s="787" t="s">
        <v>96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787"/>
      <c r="AD3" s="787"/>
    </row>
    <row r="4" spans="1:37" s="19" customFormat="1" ht="23.25">
      <c r="A4" s="786" t="s">
        <v>58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786"/>
      <c r="AC4" s="786"/>
      <c r="AD4" s="786"/>
    </row>
    <row r="5" spans="1:37" ht="15.7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</row>
    <row r="6" spans="1:37" s="18" customFormat="1" ht="20.25">
      <c r="A6" s="635" t="s">
        <v>31</v>
      </c>
      <c r="B6" s="635"/>
      <c r="C6" s="909" t="str">
        <f>'справка Н.Г.'!D4</f>
        <v>дети 4-5 лет жизни группы №2 общеразвивающей направленности</v>
      </c>
      <c r="D6" s="910"/>
      <c r="E6" s="910"/>
      <c r="F6" s="910"/>
      <c r="G6" s="910"/>
      <c r="H6" s="910"/>
      <c r="I6" s="910"/>
      <c r="J6" s="910"/>
      <c r="K6" s="910"/>
      <c r="L6" s="911"/>
      <c r="M6" s="524"/>
      <c r="N6" s="46"/>
      <c r="O6" s="54"/>
      <c r="P6" s="54"/>
    </row>
    <row r="7" spans="1:37" s="18" customFormat="1" ht="20.25">
      <c r="A7" s="20" t="s">
        <v>56</v>
      </c>
      <c r="B7" s="20"/>
      <c r="C7" s="906" t="s">
        <v>257</v>
      </c>
      <c r="D7" s="907"/>
      <c r="E7" s="907"/>
      <c r="F7" s="907"/>
      <c r="G7" s="907"/>
      <c r="H7" s="907"/>
      <c r="I7" s="907"/>
      <c r="J7" s="907"/>
      <c r="K7" s="907"/>
      <c r="L7" s="908"/>
      <c r="M7" s="525"/>
      <c r="N7" s="47"/>
      <c r="O7" s="47"/>
      <c r="P7" s="47"/>
    </row>
    <row r="8" spans="1:37" s="18" customFormat="1" ht="20.25">
      <c r="A8" s="20" t="s">
        <v>7</v>
      </c>
      <c r="B8" s="21" t="str">
        <f>'справка Н.Г.'!C5</f>
        <v>2022-2023</v>
      </c>
      <c r="C8" s="636"/>
      <c r="D8" s="637"/>
      <c r="E8" s="637"/>
      <c r="F8" s="637"/>
      <c r="G8" s="637"/>
      <c r="H8" s="637"/>
      <c r="I8" s="637"/>
      <c r="J8" s="501"/>
    </row>
    <row r="9" spans="1:37" s="18" customFormat="1" ht="21.75" customHeight="1">
      <c r="A9" s="755" t="s">
        <v>72</v>
      </c>
      <c r="B9" s="755"/>
      <c r="C9" s="755"/>
      <c r="D9" s="755"/>
      <c r="E9" s="755"/>
      <c r="F9" s="755"/>
      <c r="G9" s="755"/>
      <c r="H9" s="755"/>
      <c r="I9" s="755"/>
      <c r="J9" s="755"/>
      <c r="K9" s="755"/>
      <c r="L9" s="755"/>
      <c r="M9" s="755"/>
      <c r="N9" s="755"/>
      <c r="O9" s="755"/>
      <c r="P9" s="755"/>
      <c r="Q9" s="755"/>
      <c r="R9" s="755"/>
      <c r="S9" s="755"/>
      <c r="T9" s="755"/>
      <c r="U9" s="755"/>
      <c r="V9" s="755"/>
      <c r="W9" s="755"/>
      <c r="X9" s="755"/>
      <c r="Y9" s="755"/>
      <c r="Z9" s="755"/>
      <c r="AA9" s="755"/>
    </row>
    <row r="10" spans="1:37" ht="16.5" thickBot="1">
      <c r="A10" s="1"/>
    </row>
    <row r="11" spans="1:37" s="3" customFormat="1" ht="55.5" customHeight="1" thickBot="1">
      <c r="A11" s="904"/>
      <c r="B11" s="640" t="s">
        <v>1</v>
      </c>
      <c r="C11" s="642" t="s">
        <v>187</v>
      </c>
      <c r="D11" s="634"/>
      <c r="E11" s="643"/>
      <c r="F11" s="642" t="s">
        <v>18</v>
      </c>
      <c r="G11" s="634"/>
      <c r="H11" s="634"/>
      <c r="I11" s="642" t="s">
        <v>188</v>
      </c>
      <c r="J11" s="634"/>
      <c r="K11" s="643"/>
      <c r="L11" s="642" t="s">
        <v>189</v>
      </c>
      <c r="M11" s="634"/>
      <c r="N11" s="643"/>
      <c r="O11" s="642" t="s">
        <v>190</v>
      </c>
      <c r="P11" s="634"/>
      <c r="Q11" s="643"/>
      <c r="R11" s="642" t="s">
        <v>191</v>
      </c>
      <c r="S11" s="634"/>
      <c r="T11" s="643"/>
      <c r="U11" s="861" t="s">
        <v>41</v>
      </c>
      <c r="V11" s="862"/>
      <c r="W11" s="861" t="s">
        <v>42</v>
      </c>
      <c r="X11" s="862"/>
      <c r="Y11" s="861" t="s">
        <v>43</v>
      </c>
      <c r="Z11" s="862"/>
    </row>
    <row r="12" spans="1:37" s="3" customFormat="1" ht="43.5" customHeight="1" thickBot="1">
      <c r="A12" s="905"/>
      <c r="B12" s="641"/>
      <c r="C12" s="14" t="s">
        <v>39</v>
      </c>
      <c r="D12" s="15" t="s">
        <v>196</v>
      </c>
      <c r="E12" s="16" t="s">
        <v>40</v>
      </c>
      <c r="F12" s="14" t="s">
        <v>39</v>
      </c>
      <c r="G12" s="15" t="s">
        <v>196</v>
      </c>
      <c r="H12" s="16" t="s">
        <v>40</v>
      </c>
      <c r="I12" s="14" t="s">
        <v>39</v>
      </c>
      <c r="J12" s="15" t="s">
        <v>196</v>
      </c>
      <c r="K12" s="16" t="s">
        <v>40</v>
      </c>
      <c r="L12" s="14" t="s">
        <v>39</v>
      </c>
      <c r="M12" s="15" t="s">
        <v>196</v>
      </c>
      <c r="N12" s="16" t="s">
        <v>40</v>
      </c>
      <c r="O12" s="14" t="s">
        <v>39</v>
      </c>
      <c r="P12" s="15" t="s">
        <v>196</v>
      </c>
      <c r="Q12" s="16" t="s">
        <v>40</v>
      </c>
      <c r="R12" s="14" t="s">
        <v>39</v>
      </c>
      <c r="S12" s="15" t="s">
        <v>196</v>
      </c>
      <c r="T12" s="16" t="s">
        <v>40</v>
      </c>
      <c r="U12" s="750"/>
      <c r="V12" s="864"/>
      <c r="W12" s="863"/>
      <c r="X12" s="864"/>
      <c r="Y12" s="750"/>
      <c r="Z12" s="751"/>
    </row>
    <row r="13" spans="1:37" s="19" customFormat="1" ht="22.7" customHeight="1">
      <c r="A13" s="23">
        <v>1</v>
      </c>
      <c r="B13" s="309" t="str">
        <f>реч.разв.!B17</f>
        <v>А. Мухаммадазиз</v>
      </c>
      <c r="C13" s="477">
        <v>1</v>
      </c>
      <c r="D13" s="533">
        <v>2</v>
      </c>
      <c r="E13" s="534">
        <v>2</v>
      </c>
      <c r="F13" s="477">
        <v>1</v>
      </c>
      <c r="G13" s="533">
        <v>2</v>
      </c>
      <c r="H13" s="534">
        <v>3</v>
      </c>
      <c r="I13" s="477">
        <v>1</v>
      </c>
      <c r="J13" s="533">
        <v>1</v>
      </c>
      <c r="K13" s="534">
        <v>2</v>
      </c>
      <c r="L13" s="477">
        <v>1</v>
      </c>
      <c r="M13" s="533">
        <v>1</v>
      </c>
      <c r="N13" s="534">
        <v>2</v>
      </c>
      <c r="O13" s="477">
        <v>1</v>
      </c>
      <c r="P13" s="533">
        <v>2</v>
      </c>
      <c r="Q13" s="534">
        <v>2</v>
      </c>
      <c r="R13" s="477">
        <v>1</v>
      </c>
      <c r="S13" s="533">
        <v>2</v>
      </c>
      <c r="T13" s="534">
        <v>3</v>
      </c>
      <c r="U13" s="27">
        <f>SUM(C13,F13,I13,L13,O13,R13)</f>
        <v>6</v>
      </c>
      <c r="V13" s="362" t="str">
        <f>IF(U13&lt;9,"низкий",IF(U13&lt;15,"средний",IF(U13&gt;14,"высокий")))</f>
        <v>низкий</v>
      </c>
      <c r="W13" s="27">
        <f>SUM(D13,G13,J13,M13,P13,S13)</f>
        <v>10</v>
      </c>
      <c r="X13" s="362" t="str">
        <f>IF(W13&lt;9,"низкий",IF(W13&lt;15,"средний",IF(W13&gt;14,"высокий")))</f>
        <v>средний</v>
      </c>
      <c r="Y13" s="453">
        <f>SUM(E13,H13,K13,N13,Q13,T13)</f>
        <v>14</v>
      </c>
      <c r="Z13" s="362" t="str">
        <f>IF(Y13&lt;9,"низкий",IF(Y13&lt;15,"средний",IF(Y13&gt;14,"высокий")))</f>
        <v>средний</v>
      </c>
    </row>
    <row r="14" spans="1:37" s="19" customFormat="1" ht="22.7" customHeight="1">
      <c r="A14" s="23">
        <v>2</v>
      </c>
      <c r="B14" s="309" t="str">
        <f>реч.разв.!B18</f>
        <v xml:space="preserve">Б. Ильнур </v>
      </c>
      <c r="C14" s="498">
        <v>1</v>
      </c>
      <c r="D14" s="535">
        <v>1</v>
      </c>
      <c r="E14" s="536">
        <v>2</v>
      </c>
      <c r="F14" s="498">
        <v>1</v>
      </c>
      <c r="G14" s="535">
        <v>1</v>
      </c>
      <c r="H14" s="536">
        <v>2</v>
      </c>
      <c r="I14" s="498">
        <v>1</v>
      </c>
      <c r="J14" s="535">
        <v>2</v>
      </c>
      <c r="K14" s="536">
        <v>3</v>
      </c>
      <c r="L14" s="498">
        <v>2</v>
      </c>
      <c r="M14" s="535">
        <v>2</v>
      </c>
      <c r="N14" s="536">
        <v>3</v>
      </c>
      <c r="O14" s="498">
        <v>2</v>
      </c>
      <c r="P14" s="535">
        <v>2</v>
      </c>
      <c r="Q14" s="536">
        <v>2</v>
      </c>
      <c r="R14" s="498">
        <v>1</v>
      </c>
      <c r="S14" s="535">
        <v>1</v>
      </c>
      <c r="T14" s="536">
        <v>2</v>
      </c>
      <c r="U14" s="30">
        <f>SUM(C14,F14,I14,L14,O14,R14)</f>
        <v>8</v>
      </c>
      <c r="V14" s="369" t="str">
        <f>IF(U14&lt;9,"низкий",IF(U14&lt;15,"средний",IF(U14&gt;14,"высокий")))</f>
        <v>низкий</v>
      </c>
      <c r="W14" s="30">
        <f>SUM(D14,G14,J14,M14,P14,S14)</f>
        <v>9</v>
      </c>
      <c r="X14" s="369" t="str">
        <f>IF(W14&lt;9,"низкий",IF(W14&lt;15,"средний",IF(W14&gt;14,"высокий")))</f>
        <v>средний</v>
      </c>
      <c r="Y14" s="454">
        <f>SUM(E14,H14,K14,N14,Q14,T14)</f>
        <v>14</v>
      </c>
      <c r="Z14" s="369" t="str">
        <f>IF(Y14&lt;9,"низкий",IF(Y14&lt;15,"средний",IF(Y14&gt;14,"высокий")))</f>
        <v>средний</v>
      </c>
    </row>
    <row r="15" spans="1:37" s="19" customFormat="1" ht="22.7" customHeight="1">
      <c r="A15" s="23">
        <v>3</v>
      </c>
      <c r="B15" s="309" t="str">
        <f>реч.разв.!B19</f>
        <v>Б. Виталина</v>
      </c>
      <c r="C15" s="498">
        <v>1</v>
      </c>
      <c r="D15" s="535">
        <v>1</v>
      </c>
      <c r="E15" s="536">
        <v>2</v>
      </c>
      <c r="F15" s="498">
        <v>2</v>
      </c>
      <c r="G15" s="535">
        <v>2</v>
      </c>
      <c r="H15" s="536">
        <v>3</v>
      </c>
      <c r="I15" s="498">
        <v>1</v>
      </c>
      <c r="J15" s="535">
        <v>1</v>
      </c>
      <c r="K15" s="536">
        <v>2</v>
      </c>
      <c r="L15" s="498">
        <v>1</v>
      </c>
      <c r="M15" s="535">
        <v>2</v>
      </c>
      <c r="N15" s="536">
        <v>3</v>
      </c>
      <c r="O15" s="498">
        <v>2</v>
      </c>
      <c r="P15" s="535">
        <v>2</v>
      </c>
      <c r="Q15" s="536">
        <v>3</v>
      </c>
      <c r="R15" s="498">
        <v>2</v>
      </c>
      <c r="S15" s="535">
        <v>2</v>
      </c>
      <c r="T15" s="536">
        <v>3</v>
      </c>
      <c r="U15" s="30">
        <f t="shared" ref="U15:U36" si="0">SUM(C15,F15,I15,L15,O15,R15)</f>
        <v>9</v>
      </c>
      <c r="V15" s="369" t="str">
        <f t="shared" ref="V15:V36" si="1">IF(U15&lt;9,"низкий",IF(U15&lt;15,"средний",IF(U15&gt;14,"высокий")))</f>
        <v>средний</v>
      </c>
      <c r="W15" s="30">
        <f t="shared" ref="W15:W39" si="2">SUM(D15,G15,J15,M15,P15,S15)</f>
        <v>10</v>
      </c>
      <c r="X15" s="369" t="str">
        <f t="shared" ref="X15:X39" si="3">IF(W15&lt;9,"низкий",IF(W15&lt;15,"средний",IF(W15&gt;14,"высокий")))</f>
        <v>средний</v>
      </c>
      <c r="Y15" s="454">
        <f t="shared" ref="Y15:Y36" si="4">SUM(E15,H15,K15,N15,Q15,T15)</f>
        <v>16</v>
      </c>
      <c r="Z15" s="369" t="str">
        <f t="shared" ref="Z15:Z36" si="5">IF(Y15&lt;9,"низкий",IF(Y15&lt;15,"средний",IF(Y15&gt;14,"высокий")))</f>
        <v>высокий</v>
      </c>
    </row>
    <row r="16" spans="1:37" s="19" customFormat="1" ht="22.7" customHeight="1">
      <c r="A16" s="23">
        <v>4</v>
      </c>
      <c r="B16" s="309" t="str">
        <f>реч.разв.!B20</f>
        <v xml:space="preserve">Б. Зубаил </v>
      </c>
      <c r="C16" s="498">
        <v>2</v>
      </c>
      <c r="D16" s="535">
        <v>2</v>
      </c>
      <c r="E16" s="536">
        <v>3</v>
      </c>
      <c r="F16" s="498">
        <v>1</v>
      </c>
      <c r="G16" s="535">
        <v>1</v>
      </c>
      <c r="H16" s="536">
        <v>2</v>
      </c>
      <c r="I16" s="498">
        <v>2</v>
      </c>
      <c r="J16" s="535">
        <v>2</v>
      </c>
      <c r="K16" s="536">
        <v>3</v>
      </c>
      <c r="L16" s="498">
        <v>1</v>
      </c>
      <c r="M16" s="535">
        <v>2</v>
      </c>
      <c r="N16" s="536">
        <v>3</v>
      </c>
      <c r="O16" s="498">
        <v>2</v>
      </c>
      <c r="P16" s="535">
        <v>2</v>
      </c>
      <c r="Q16" s="536">
        <v>3</v>
      </c>
      <c r="R16" s="498">
        <v>1</v>
      </c>
      <c r="S16" s="535">
        <v>1</v>
      </c>
      <c r="T16" s="536">
        <v>2</v>
      </c>
      <c r="U16" s="30">
        <f t="shared" si="0"/>
        <v>9</v>
      </c>
      <c r="V16" s="369" t="str">
        <f t="shared" si="1"/>
        <v>средний</v>
      </c>
      <c r="W16" s="30">
        <f t="shared" si="2"/>
        <v>10</v>
      </c>
      <c r="X16" s="369" t="str">
        <f t="shared" si="3"/>
        <v>средний</v>
      </c>
      <c r="Y16" s="454">
        <f t="shared" si="4"/>
        <v>16</v>
      </c>
      <c r="Z16" s="369" t="str">
        <f t="shared" si="5"/>
        <v>высокий</v>
      </c>
    </row>
    <row r="17" spans="1:26" s="19" customFormat="1" ht="22.7" customHeight="1">
      <c r="A17" s="23">
        <v>5</v>
      </c>
      <c r="B17" s="309" t="str">
        <f>реч.разв.!B21</f>
        <v xml:space="preserve">В. Илья </v>
      </c>
      <c r="C17" s="498">
        <v>1</v>
      </c>
      <c r="D17" s="535">
        <v>1</v>
      </c>
      <c r="E17" s="536">
        <v>2</v>
      </c>
      <c r="F17" s="498">
        <v>1</v>
      </c>
      <c r="G17" s="535">
        <v>1</v>
      </c>
      <c r="H17" s="536">
        <v>2</v>
      </c>
      <c r="I17" s="498">
        <v>1</v>
      </c>
      <c r="J17" s="535">
        <v>1</v>
      </c>
      <c r="K17" s="536">
        <v>2</v>
      </c>
      <c r="L17" s="498">
        <v>1</v>
      </c>
      <c r="M17" s="535">
        <v>1</v>
      </c>
      <c r="N17" s="536">
        <v>2</v>
      </c>
      <c r="O17" s="498">
        <v>1</v>
      </c>
      <c r="P17" s="535">
        <v>1</v>
      </c>
      <c r="Q17" s="536">
        <v>2</v>
      </c>
      <c r="R17" s="498">
        <v>2</v>
      </c>
      <c r="S17" s="535">
        <v>2</v>
      </c>
      <c r="T17" s="536">
        <v>3</v>
      </c>
      <c r="U17" s="30">
        <f t="shared" si="0"/>
        <v>7</v>
      </c>
      <c r="V17" s="369" t="str">
        <f t="shared" si="1"/>
        <v>низкий</v>
      </c>
      <c r="W17" s="30">
        <f t="shared" si="2"/>
        <v>7</v>
      </c>
      <c r="X17" s="369" t="str">
        <f t="shared" si="3"/>
        <v>низкий</v>
      </c>
      <c r="Y17" s="454">
        <f t="shared" si="4"/>
        <v>13</v>
      </c>
      <c r="Z17" s="369" t="str">
        <f t="shared" si="5"/>
        <v>средний</v>
      </c>
    </row>
    <row r="18" spans="1:26" s="19" customFormat="1" ht="22.7" customHeight="1">
      <c r="A18" s="23">
        <v>6</v>
      </c>
      <c r="B18" s="309" t="str">
        <f>реч.разв.!B22</f>
        <v xml:space="preserve">В. Антон </v>
      </c>
      <c r="C18" s="498">
        <v>1</v>
      </c>
      <c r="D18" s="535">
        <v>1</v>
      </c>
      <c r="E18" s="536">
        <v>2</v>
      </c>
      <c r="F18" s="498">
        <v>1</v>
      </c>
      <c r="G18" s="535">
        <v>2</v>
      </c>
      <c r="H18" s="536">
        <v>3</v>
      </c>
      <c r="I18" s="498">
        <v>1</v>
      </c>
      <c r="J18" s="535">
        <v>1</v>
      </c>
      <c r="K18" s="536">
        <v>2</v>
      </c>
      <c r="L18" s="498">
        <v>2</v>
      </c>
      <c r="M18" s="535">
        <v>2</v>
      </c>
      <c r="N18" s="536">
        <v>2</v>
      </c>
      <c r="O18" s="498">
        <v>1</v>
      </c>
      <c r="P18" s="535">
        <v>1</v>
      </c>
      <c r="Q18" s="536">
        <v>2</v>
      </c>
      <c r="R18" s="498">
        <v>1</v>
      </c>
      <c r="S18" s="535">
        <v>1</v>
      </c>
      <c r="T18" s="536">
        <v>2</v>
      </c>
      <c r="U18" s="30">
        <f t="shared" si="0"/>
        <v>7</v>
      </c>
      <c r="V18" s="369" t="str">
        <f t="shared" si="1"/>
        <v>низкий</v>
      </c>
      <c r="W18" s="30">
        <f t="shared" si="2"/>
        <v>8</v>
      </c>
      <c r="X18" s="369" t="str">
        <f t="shared" si="3"/>
        <v>низкий</v>
      </c>
      <c r="Y18" s="454">
        <f t="shared" si="4"/>
        <v>13</v>
      </c>
      <c r="Z18" s="369" t="str">
        <f t="shared" si="5"/>
        <v>средний</v>
      </c>
    </row>
    <row r="19" spans="1:26" s="19" customFormat="1" ht="22.7" customHeight="1">
      <c r="A19" s="23">
        <v>7</v>
      </c>
      <c r="B19" s="309" t="str">
        <f>реч.разв.!B23</f>
        <v xml:space="preserve">Г. Байсангур </v>
      </c>
      <c r="C19" s="498">
        <v>1</v>
      </c>
      <c r="D19" s="535">
        <v>2</v>
      </c>
      <c r="E19" s="536">
        <v>3</v>
      </c>
      <c r="F19" s="498">
        <v>1</v>
      </c>
      <c r="G19" s="535">
        <v>1</v>
      </c>
      <c r="H19" s="536">
        <v>2</v>
      </c>
      <c r="I19" s="498">
        <v>2</v>
      </c>
      <c r="J19" s="535">
        <v>2</v>
      </c>
      <c r="K19" s="536">
        <v>2</v>
      </c>
      <c r="L19" s="498">
        <v>2</v>
      </c>
      <c r="M19" s="535">
        <v>2</v>
      </c>
      <c r="N19" s="536">
        <v>2</v>
      </c>
      <c r="O19" s="498">
        <v>1</v>
      </c>
      <c r="P19" s="535">
        <v>2</v>
      </c>
      <c r="Q19" s="536">
        <v>3</v>
      </c>
      <c r="R19" s="498">
        <v>1</v>
      </c>
      <c r="S19" s="535">
        <v>1</v>
      </c>
      <c r="T19" s="536">
        <v>2</v>
      </c>
      <c r="U19" s="30">
        <f t="shared" si="0"/>
        <v>8</v>
      </c>
      <c r="V19" s="369" t="str">
        <f t="shared" si="1"/>
        <v>низкий</v>
      </c>
      <c r="W19" s="30">
        <f t="shared" si="2"/>
        <v>10</v>
      </c>
      <c r="X19" s="369" t="str">
        <f t="shared" si="3"/>
        <v>средний</v>
      </c>
      <c r="Y19" s="454">
        <f t="shared" si="4"/>
        <v>14</v>
      </c>
      <c r="Z19" s="369" t="str">
        <f t="shared" si="5"/>
        <v>средний</v>
      </c>
    </row>
    <row r="20" spans="1:26" s="19" customFormat="1" ht="22.7" customHeight="1">
      <c r="A20" s="23">
        <v>8</v>
      </c>
      <c r="B20" s="309" t="str">
        <f>реч.разв.!B24</f>
        <v xml:space="preserve">Г. Антонина </v>
      </c>
      <c r="C20" s="498">
        <v>2</v>
      </c>
      <c r="D20" s="535">
        <v>2</v>
      </c>
      <c r="E20" s="536">
        <v>3</v>
      </c>
      <c r="F20" s="498">
        <v>2</v>
      </c>
      <c r="G20" s="535">
        <v>2</v>
      </c>
      <c r="H20" s="536">
        <v>3</v>
      </c>
      <c r="I20" s="498">
        <v>2</v>
      </c>
      <c r="J20" s="535">
        <v>2</v>
      </c>
      <c r="K20" s="536">
        <v>2</v>
      </c>
      <c r="L20" s="498">
        <v>2</v>
      </c>
      <c r="M20" s="535">
        <v>2</v>
      </c>
      <c r="N20" s="536">
        <v>3</v>
      </c>
      <c r="O20" s="498">
        <v>2</v>
      </c>
      <c r="P20" s="535">
        <v>2</v>
      </c>
      <c r="Q20" s="536">
        <v>3</v>
      </c>
      <c r="R20" s="498">
        <v>2</v>
      </c>
      <c r="S20" s="535">
        <v>2</v>
      </c>
      <c r="T20" s="536">
        <v>3</v>
      </c>
      <c r="U20" s="30">
        <f t="shared" si="0"/>
        <v>12</v>
      </c>
      <c r="V20" s="369" t="str">
        <f t="shared" si="1"/>
        <v>средний</v>
      </c>
      <c r="W20" s="30">
        <f t="shared" si="2"/>
        <v>12</v>
      </c>
      <c r="X20" s="369" t="str">
        <f t="shared" si="3"/>
        <v>средний</v>
      </c>
      <c r="Y20" s="454">
        <f t="shared" si="4"/>
        <v>17</v>
      </c>
      <c r="Z20" s="369" t="str">
        <f t="shared" si="5"/>
        <v>высокий</v>
      </c>
    </row>
    <row r="21" spans="1:26" s="19" customFormat="1" ht="22.7" customHeight="1">
      <c r="A21" s="23">
        <v>9</v>
      </c>
      <c r="B21" s="309" t="str">
        <f>реч.разв.!B25</f>
        <v xml:space="preserve">Д. Полина </v>
      </c>
      <c r="C21" s="498">
        <v>1</v>
      </c>
      <c r="D21" s="535">
        <v>1</v>
      </c>
      <c r="E21" s="536">
        <v>2</v>
      </c>
      <c r="F21" s="498">
        <v>1</v>
      </c>
      <c r="G21" s="535">
        <v>1</v>
      </c>
      <c r="H21" s="536">
        <v>2</v>
      </c>
      <c r="I21" s="498">
        <v>2</v>
      </c>
      <c r="J21" s="535">
        <v>2</v>
      </c>
      <c r="K21" s="536">
        <v>3</v>
      </c>
      <c r="L21" s="498">
        <v>1</v>
      </c>
      <c r="M21" s="535">
        <v>2</v>
      </c>
      <c r="N21" s="536">
        <v>2</v>
      </c>
      <c r="O21" s="498">
        <v>1</v>
      </c>
      <c r="P21" s="535">
        <v>1</v>
      </c>
      <c r="Q21" s="536">
        <v>2</v>
      </c>
      <c r="R21" s="498">
        <v>1</v>
      </c>
      <c r="S21" s="535">
        <v>2</v>
      </c>
      <c r="T21" s="536">
        <v>2</v>
      </c>
      <c r="U21" s="30">
        <f t="shared" si="0"/>
        <v>7</v>
      </c>
      <c r="V21" s="369" t="str">
        <f t="shared" si="1"/>
        <v>низкий</v>
      </c>
      <c r="W21" s="30">
        <f t="shared" si="2"/>
        <v>9</v>
      </c>
      <c r="X21" s="369" t="str">
        <f t="shared" si="3"/>
        <v>средний</v>
      </c>
      <c r="Y21" s="454">
        <f t="shared" si="4"/>
        <v>13</v>
      </c>
      <c r="Z21" s="369" t="str">
        <f t="shared" si="5"/>
        <v>средний</v>
      </c>
    </row>
    <row r="22" spans="1:26" s="19" customFormat="1" ht="22.7" customHeight="1">
      <c r="A22" s="23">
        <v>10</v>
      </c>
      <c r="B22" s="309" t="str">
        <f>реч.разв.!B26</f>
        <v xml:space="preserve">Е. Евгений </v>
      </c>
      <c r="C22" s="498">
        <v>1</v>
      </c>
      <c r="D22" s="535">
        <v>1</v>
      </c>
      <c r="E22" s="536">
        <v>2</v>
      </c>
      <c r="F22" s="498">
        <v>1</v>
      </c>
      <c r="G22" s="535">
        <v>2</v>
      </c>
      <c r="H22" s="536">
        <v>2</v>
      </c>
      <c r="I22" s="498">
        <v>1</v>
      </c>
      <c r="J22" s="535">
        <v>1</v>
      </c>
      <c r="K22" s="536">
        <v>2</v>
      </c>
      <c r="L22" s="498">
        <v>2</v>
      </c>
      <c r="M22" s="535">
        <v>1</v>
      </c>
      <c r="N22" s="536">
        <v>2</v>
      </c>
      <c r="O22" s="498">
        <v>2</v>
      </c>
      <c r="P22" s="535">
        <v>2</v>
      </c>
      <c r="Q22" s="536">
        <v>2</v>
      </c>
      <c r="R22" s="498">
        <v>2</v>
      </c>
      <c r="S22" s="535">
        <v>2</v>
      </c>
      <c r="T22" s="536">
        <v>3</v>
      </c>
      <c r="U22" s="30">
        <f t="shared" si="0"/>
        <v>9</v>
      </c>
      <c r="V22" s="369" t="str">
        <f t="shared" si="1"/>
        <v>средний</v>
      </c>
      <c r="W22" s="30">
        <f t="shared" si="2"/>
        <v>9</v>
      </c>
      <c r="X22" s="369" t="str">
        <f t="shared" si="3"/>
        <v>средний</v>
      </c>
      <c r="Y22" s="454">
        <f t="shared" si="4"/>
        <v>13</v>
      </c>
      <c r="Z22" s="369" t="str">
        <f t="shared" si="5"/>
        <v>средний</v>
      </c>
    </row>
    <row r="23" spans="1:26" s="19" customFormat="1" ht="22.7" customHeight="1">
      <c r="A23" s="23">
        <v>11</v>
      </c>
      <c r="B23" s="309" t="str">
        <f>реч.разв.!B27</f>
        <v xml:space="preserve">К.Мирон </v>
      </c>
      <c r="C23" s="498">
        <v>1</v>
      </c>
      <c r="D23" s="535">
        <v>2</v>
      </c>
      <c r="E23" s="536">
        <v>3</v>
      </c>
      <c r="F23" s="498">
        <v>2</v>
      </c>
      <c r="G23" s="535">
        <v>2</v>
      </c>
      <c r="H23" s="536">
        <v>3</v>
      </c>
      <c r="I23" s="498">
        <v>1</v>
      </c>
      <c r="J23" s="535">
        <v>2</v>
      </c>
      <c r="K23" s="536">
        <v>3</v>
      </c>
      <c r="L23" s="498">
        <v>1</v>
      </c>
      <c r="M23" s="535">
        <v>2</v>
      </c>
      <c r="N23" s="536">
        <v>3</v>
      </c>
      <c r="O23" s="498">
        <v>1</v>
      </c>
      <c r="P23" s="535">
        <v>2</v>
      </c>
      <c r="Q23" s="536">
        <v>3</v>
      </c>
      <c r="R23" s="498">
        <v>1</v>
      </c>
      <c r="S23" s="535">
        <v>1</v>
      </c>
      <c r="T23" s="536">
        <v>2</v>
      </c>
      <c r="U23" s="30">
        <f t="shared" si="0"/>
        <v>7</v>
      </c>
      <c r="V23" s="369" t="str">
        <f t="shared" si="1"/>
        <v>низкий</v>
      </c>
      <c r="W23" s="30">
        <f t="shared" si="2"/>
        <v>11</v>
      </c>
      <c r="X23" s="369" t="str">
        <f t="shared" si="3"/>
        <v>средний</v>
      </c>
      <c r="Y23" s="454">
        <f t="shared" si="4"/>
        <v>17</v>
      </c>
      <c r="Z23" s="369" t="str">
        <f t="shared" si="5"/>
        <v>высокий</v>
      </c>
    </row>
    <row r="24" spans="1:26" s="19" customFormat="1" ht="22.7" customHeight="1">
      <c r="A24" s="23">
        <v>12</v>
      </c>
      <c r="B24" s="309" t="str">
        <f>реч.разв.!B28</f>
        <v>К. Ульяна</v>
      </c>
      <c r="C24" s="498">
        <v>1</v>
      </c>
      <c r="D24" s="535">
        <v>1</v>
      </c>
      <c r="E24" s="536">
        <v>2</v>
      </c>
      <c r="F24" s="498">
        <v>1</v>
      </c>
      <c r="G24" s="535">
        <v>1</v>
      </c>
      <c r="H24" s="536">
        <v>2</v>
      </c>
      <c r="I24" s="498">
        <v>1</v>
      </c>
      <c r="J24" s="535">
        <v>2</v>
      </c>
      <c r="K24" s="536">
        <v>3</v>
      </c>
      <c r="L24" s="498">
        <v>1</v>
      </c>
      <c r="M24" s="535">
        <v>1</v>
      </c>
      <c r="N24" s="536">
        <v>2</v>
      </c>
      <c r="O24" s="498">
        <v>2</v>
      </c>
      <c r="P24" s="535">
        <v>2</v>
      </c>
      <c r="Q24" s="536">
        <v>2</v>
      </c>
      <c r="R24" s="498">
        <v>1</v>
      </c>
      <c r="S24" s="535">
        <v>2</v>
      </c>
      <c r="T24" s="536">
        <v>3</v>
      </c>
      <c r="U24" s="30">
        <f t="shared" si="0"/>
        <v>7</v>
      </c>
      <c r="V24" s="369" t="str">
        <f t="shared" si="1"/>
        <v>низкий</v>
      </c>
      <c r="W24" s="30">
        <f t="shared" si="2"/>
        <v>9</v>
      </c>
      <c r="X24" s="369" t="str">
        <f t="shared" si="3"/>
        <v>средний</v>
      </c>
      <c r="Y24" s="454">
        <f t="shared" si="4"/>
        <v>14</v>
      </c>
      <c r="Z24" s="369" t="str">
        <f t="shared" si="5"/>
        <v>средний</v>
      </c>
    </row>
    <row r="25" spans="1:26" s="19" customFormat="1" ht="22.7" customHeight="1">
      <c r="A25" s="23">
        <v>13</v>
      </c>
      <c r="B25" s="309" t="str">
        <f>реч.разв.!B29</f>
        <v xml:space="preserve">К. Аделина </v>
      </c>
      <c r="C25" s="498">
        <v>1</v>
      </c>
      <c r="D25" s="535">
        <v>1</v>
      </c>
      <c r="E25" s="536">
        <v>2</v>
      </c>
      <c r="F25" s="498">
        <v>1</v>
      </c>
      <c r="G25" s="535">
        <v>1</v>
      </c>
      <c r="H25" s="536">
        <v>2</v>
      </c>
      <c r="I25" s="498">
        <v>1</v>
      </c>
      <c r="J25" s="535">
        <v>1</v>
      </c>
      <c r="K25" s="536">
        <v>2</v>
      </c>
      <c r="L25" s="498">
        <v>2</v>
      </c>
      <c r="M25" s="535">
        <v>2</v>
      </c>
      <c r="N25" s="536">
        <v>3</v>
      </c>
      <c r="O25" s="498">
        <v>1</v>
      </c>
      <c r="P25" s="535">
        <v>1</v>
      </c>
      <c r="Q25" s="536">
        <v>2</v>
      </c>
      <c r="R25" s="498">
        <v>2</v>
      </c>
      <c r="S25" s="535">
        <v>2</v>
      </c>
      <c r="T25" s="536">
        <v>3</v>
      </c>
      <c r="U25" s="30">
        <f t="shared" si="0"/>
        <v>8</v>
      </c>
      <c r="V25" s="369" t="str">
        <f t="shared" si="1"/>
        <v>низкий</v>
      </c>
      <c r="W25" s="30">
        <f t="shared" si="2"/>
        <v>8</v>
      </c>
      <c r="X25" s="369" t="str">
        <f t="shared" si="3"/>
        <v>низкий</v>
      </c>
      <c r="Y25" s="454">
        <f t="shared" si="4"/>
        <v>14</v>
      </c>
      <c r="Z25" s="369" t="str">
        <f t="shared" si="5"/>
        <v>средний</v>
      </c>
    </row>
    <row r="26" spans="1:26" s="19" customFormat="1" ht="22.7" customHeight="1">
      <c r="A26" s="23">
        <v>14</v>
      </c>
      <c r="B26" s="309" t="str">
        <f>реч.разв.!B30</f>
        <v>М. Руслан</v>
      </c>
      <c r="C26" s="498">
        <v>2</v>
      </c>
      <c r="D26" s="535">
        <v>2</v>
      </c>
      <c r="E26" s="536">
        <v>2</v>
      </c>
      <c r="F26" s="498">
        <v>2</v>
      </c>
      <c r="G26" s="535">
        <v>2</v>
      </c>
      <c r="H26" s="536">
        <v>3</v>
      </c>
      <c r="I26" s="498">
        <v>2</v>
      </c>
      <c r="J26" s="535">
        <v>2</v>
      </c>
      <c r="K26" s="536">
        <v>3</v>
      </c>
      <c r="L26" s="498">
        <v>1</v>
      </c>
      <c r="M26" s="535">
        <v>2</v>
      </c>
      <c r="N26" s="536">
        <v>3</v>
      </c>
      <c r="O26" s="498">
        <v>2</v>
      </c>
      <c r="P26" s="535">
        <v>2</v>
      </c>
      <c r="Q26" s="536">
        <v>3</v>
      </c>
      <c r="R26" s="498">
        <v>1</v>
      </c>
      <c r="S26" s="535">
        <v>1</v>
      </c>
      <c r="T26" s="536">
        <v>2</v>
      </c>
      <c r="U26" s="30">
        <f t="shared" si="0"/>
        <v>10</v>
      </c>
      <c r="V26" s="369" t="str">
        <f t="shared" si="1"/>
        <v>средний</v>
      </c>
      <c r="W26" s="30">
        <f t="shared" si="2"/>
        <v>11</v>
      </c>
      <c r="X26" s="369" t="str">
        <f t="shared" si="3"/>
        <v>средний</v>
      </c>
      <c r="Y26" s="454">
        <f t="shared" si="4"/>
        <v>16</v>
      </c>
      <c r="Z26" s="369" t="str">
        <f t="shared" si="5"/>
        <v>высокий</v>
      </c>
    </row>
    <row r="27" spans="1:26" s="19" customFormat="1" ht="22.7" customHeight="1">
      <c r="A27" s="23">
        <v>15</v>
      </c>
      <c r="B27" s="309" t="str">
        <f>реч.разв.!B31</f>
        <v xml:space="preserve">П. Екатерина </v>
      </c>
      <c r="C27" s="498">
        <v>1</v>
      </c>
      <c r="D27" s="535">
        <v>1</v>
      </c>
      <c r="E27" s="536">
        <v>2</v>
      </c>
      <c r="F27" s="498">
        <v>1</v>
      </c>
      <c r="G27" s="535">
        <v>2</v>
      </c>
      <c r="H27" s="536">
        <v>2</v>
      </c>
      <c r="I27" s="498">
        <v>1</v>
      </c>
      <c r="J27" s="535">
        <v>1</v>
      </c>
      <c r="K27" s="536">
        <v>2</v>
      </c>
      <c r="L27" s="498">
        <v>2</v>
      </c>
      <c r="M27" s="535">
        <v>2</v>
      </c>
      <c r="N27" s="536">
        <v>2</v>
      </c>
      <c r="O27" s="498">
        <v>2</v>
      </c>
      <c r="P27" s="535">
        <v>2</v>
      </c>
      <c r="Q27" s="536">
        <v>2</v>
      </c>
      <c r="R27" s="498">
        <v>1</v>
      </c>
      <c r="S27" s="535">
        <v>1</v>
      </c>
      <c r="T27" s="536">
        <v>2</v>
      </c>
      <c r="U27" s="30">
        <f t="shared" si="0"/>
        <v>8</v>
      </c>
      <c r="V27" s="369" t="str">
        <f t="shared" si="1"/>
        <v>низкий</v>
      </c>
      <c r="W27" s="30">
        <f t="shared" si="2"/>
        <v>9</v>
      </c>
      <c r="X27" s="369" t="str">
        <f t="shared" si="3"/>
        <v>средний</v>
      </c>
      <c r="Y27" s="454">
        <f t="shared" si="4"/>
        <v>12</v>
      </c>
      <c r="Z27" s="369" t="str">
        <f t="shared" si="5"/>
        <v>средний</v>
      </c>
    </row>
    <row r="28" spans="1:26" s="19" customFormat="1" ht="22.7" customHeight="1">
      <c r="A28" s="23">
        <v>16</v>
      </c>
      <c r="B28" s="309" t="str">
        <f>реч.разв.!B32</f>
        <v>П. Валерия</v>
      </c>
      <c r="C28" s="498">
        <v>2</v>
      </c>
      <c r="D28" s="535">
        <v>2</v>
      </c>
      <c r="E28" s="536">
        <v>3</v>
      </c>
      <c r="F28" s="498">
        <v>1</v>
      </c>
      <c r="G28" s="535">
        <v>1</v>
      </c>
      <c r="H28" s="536">
        <v>2</v>
      </c>
      <c r="I28" s="498">
        <v>1</v>
      </c>
      <c r="J28" s="535">
        <v>2</v>
      </c>
      <c r="K28" s="536">
        <v>3</v>
      </c>
      <c r="L28" s="498">
        <v>1</v>
      </c>
      <c r="M28" s="535">
        <v>2</v>
      </c>
      <c r="N28" s="536">
        <v>2</v>
      </c>
      <c r="O28" s="498">
        <v>1</v>
      </c>
      <c r="P28" s="535">
        <v>1</v>
      </c>
      <c r="Q28" s="536">
        <v>2</v>
      </c>
      <c r="R28" s="498">
        <v>2</v>
      </c>
      <c r="S28" s="535">
        <v>2</v>
      </c>
      <c r="T28" s="536">
        <v>2</v>
      </c>
      <c r="U28" s="30">
        <f t="shared" si="0"/>
        <v>8</v>
      </c>
      <c r="V28" s="369" t="str">
        <f t="shared" si="1"/>
        <v>низкий</v>
      </c>
      <c r="W28" s="30">
        <f t="shared" si="2"/>
        <v>10</v>
      </c>
      <c r="X28" s="369" t="str">
        <f t="shared" si="3"/>
        <v>средний</v>
      </c>
      <c r="Y28" s="454">
        <f t="shared" si="4"/>
        <v>14</v>
      </c>
      <c r="Z28" s="369" t="str">
        <f t="shared" si="5"/>
        <v>средний</v>
      </c>
    </row>
    <row r="29" spans="1:26" s="19" customFormat="1" ht="22.7" customHeight="1">
      <c r="A29" s="23">
        <v>17</v>
      </c>
      <c r="B29" s="309" t="str">
        <f>реч.разв.!B33</f>
        <v>Р. Матвей</v>
      </c>
      <c r="C29" s="498">
        <v>1</v>
      </c>
      <c r="D29" s="535">
        <v>2</v>
      </c>
      <c r="E29" s="536">
        <v>2</v>
      </c>
      <c r="F29" s="498">
        <v>1</v>
      </c>
      <c r="G29" s="535">
        <v>1</v>
      </c>
      <c r="H29" s="536">
        <v>2</v>
      </c>
      <c r="I29" s="498">
        <v>1</v>
      </c>
      <c r="J29" s="535">
        <v>1</v>
      </c>
      <c r="K29" s="536">
        <v>2</v>
      </c>
      <c r="L29" s="498">
        <v>1</v>
      </c>
      <c r="M29" s="535">
        <v>1</v>
      </c>
      <c r="N29" s="536">
        <v>2</v>
      </c>
      <c r="O29" s="498">
        <v>1</v>
      </c>
      <c r="P29" s="535">
        <v>2</v>
      </c>
      <c r="Q29" s="536">
        <v>3</v>
      </c>
      <c r="R29" s="498">
        <v>1</v>
      </c>
      <c r="S29" s="535">
        <v>1</v>
      </c>
      <c r="T29" s="536">
        <v>2</v>
      </c>
      <c r="U29" s="30">
        <f t="shared" si="0"/>
        <v>6</v>
      </c>
      <c r="V29" s="369" t="str">
        <f t="shared" si="1"/>
        <v>низкий</v>
      </c>
      <c r="W29" s="30">
        <f t="shared" si="2"/>
        <v>8</v>
      </c>
      <c r="X29" s="369" t="str">
        <f t="shared" si="3"/>
        <v>низкий</v>
      </c>
      <c r="Y29" s="454">
        <f t="shared" si="4"/>
        <v>13</v>
      </c>
      <c r="Z29" s="369" t="str">
        <f t="shared" si="5"/>
        <v>средний</v>
      </c>
    </row>
    <row r="30" spans="1:26" s="19" customFormat="1" ht="22.7" customHeight="1">
      <c r="A30" s="23">
        <v>18</v>
      </c>
      <c r="B30" s="309" t="str">
        <f>реч.разв.!B34</f>
        <v xml:space="preserve">Р. Артем </v>
      </c>
      <c r="C30" s="498">
        <v>2</v>
      </c>
      <c r="D30" s="535">
        <v>2</v>
      </c>
      <c r="E30" s="536">
        <v>2</v>
      </c>
      <c r="F30" s="498">
        <v>1</v>
      </c>
      <c r="G30" s="535">
        <v>1</v>
      </c>
      <c r="H30" s="536">
        <v>2</v>
      </c>
      <c r="I30" s="498">
        <v>2</v>
      </c>
      <c r="J30" s="535">
        <v>2</v>
      </c>
      <c r="K30" s="536">
        <v>3</v>
      </c>
      <c r="L30" s="498">
        <v>1</v>
      </c>
      <c r="M30" s="535">
        <v>1</v>
      </c>
      <c r="N30" s="536">
        <v>2</v>
      </c>
      <c r="O30" s="498">
        <v>1</v>
      </c>
      <c r="P30" s="535">
        <v>1</v>
      </c>
      <c r="Q30" s="536">
        <v>2</v>
      </c>
      <c r="R30" s="498">
        <v>1</v>
      </c>
      <c r="S30" s="535">
        <v>2</v>
      </c>
      <c r="T30" s="536">
        <v>3</v>
      </c>
      <c r="U30" s="30">
        <f t="shared" si="0"/>
        <v>8</v>
      </c>
      <c r="V30" s="369" t="str">
        <f t="shared" si="1"/>
        <v>низкий</v>
      </c>
      <c r="W30" s="30">
        <f t="shared" si="2"/>
        <v>9</v>
      </c>
      <c r="X30" s="369" t="str">
        <f t="shared" si="3"/>
        <v>средний</v>
      </c>
      <c r="Y30" s="454">
        <f t="shared" si="4"/>
        <v>14</v>
      </c>
      <c r="Z30" s="369" t="str">
        <f t="shared" si="5"/>
        <v>средний</v>
      </c>
    </row>
    <row r="31" spans="1:26" s="19" customFormat="1" ht="22.7" customHeight="1">
      <c r="A31" s="23">
        <v>19</v>
      </c>
      <c r="B31" s="309" t="str">
        <f>реч.разв.!B35</f>
        <v xml:space="preserve">С. Ханифа </v>
      </c>
      <c r="C31" s="498">
        <v>2</v>
      </c>
      <c r="D31" s="535">
        <v>2</v>
      </c>
      <c r="E31" s="536">
        <v>3</v>
      </c>
      <c r="F31" s="498">
        <v>2</v>
      </c>
      <c r="G31" s="535">
        <v>2</v>
      </c>
      <c r="H31" s="536">
        <v>3</v>
      </c>
      <c r="I31" s="498">
        <v>1</v>
      </c>
      <c r="J31" s="535">
        <v>1</v>
      </c>
      <c r="K31" s="536">
        <v>2</v>
      </c>
      <c r="L31" s="498">
        <v>1</v>
      </c>
      <c r="M31" s="535">
        <v>2</v>
      </c>
      <c r="N31" s="536">
        <v>2</v>
      </c>
      <c r="O31" s="498">
        <v>1</v>
      </c>
      <c r="P31" s="535">
        <v>1</v>
      </c>
      <c r="Q31" s="536">
        <v>2</v>
      </c>
      <c r="R31" s="498">
        <v>1</v>
      </c>
      <c r="S31" s="535">
        <v>1</v>
      </c>
      <c r="T31" s="536">
        <v>2</v>
      </c>
      <c r="U31" s="30">
        <f t="shared" si="0"/>
        <v>8</v>
      </c>
      <c r="V31" s="369" t="str">
        <f t="shared" si="1"/>
        <v>низкий</v>
      </c>
      <c r="W31" s="30">
        <f t="shared" si="2"/>
        <v>9</v>
      </c>
      <c r="X31" s="369" t="str">
        <f t="shared" si="3"/>
        <v>средний</v>
      </c>
      <c r="Y31" s="454">
        <f t="shared" si="4"/>
        <v>14</v>
      </c>
      <c r="Z31" s="369" t="str">
        <f t="shared" si="5"/>
        <v>средний</v>
      </c>
    </row>
    <row r="32" spans="1:26" s="19" customFormat="1" ht="22.7" customHeight="1">
      <c r="A32" s="23">
        <v>20</v>
      </c>
      <c r="B32" s="309" t="str">
        <f>реч.разв.!B36</f>
        <v xml:space="preserve">С. Артур </v>
      </c>
      <c r="C32" s="498">
        <v>1</v>
      </c>
      <c r="D32" s="535">
        <v>1</v>
      </c>
      <c r="E32" s="536">
        <v>2</v>
      </c>
      <c r="F32" s="498">
        <v>2</v>
      </c>
      <c r="G32" s="535">
        <v>2</v>
      </c>
      <c r="H32" s="536">
        <v>3</v>
      </c>
      <c r="I32" s="498">
        <v>1</v>
      </c>
      <c r="J32" s="535">
        <v>1</v>
      </c>
      <c r="K32" s="536">
        <v>2</v>
      </c>
      <c r="L32" s="498">
        <v>2</v>
      </c>
      <c r="M32" s="535">
        <v>2</v>
      </c>
      <c r="N32" s="536">
        <v>3</v>
      </c>
      <c r="O32" s="498">
        <v>2</v>
      </c>
      <c r="P32" s="535">
        <v>2</v>
      </c>
      <c r="Q32" s="536">
        <v>3</v>
      </c>
      <c r="R32" s="498">
        <v>2</v>
      </c>
      <c r="S32" s="535">
        <v>2</v>
      </c>
      <c r="T32" s="536">
        <v>3</v>
      </c>
      <c r="U32" s="30">
        <f t="shared" si="0"/>
        <v>10</v>
      </c>
      <c r="V32" s="369" t="str">
        <f t="shared" si="1"/>
        <v>средний</v>
      </c>
      <c r="W32" s="30">
        <f t="shared" si="2"/>
        <v>10</v>
      </c>
      <c r="X32" s="369" t="str">
        <f t="shared" si="3"/>
        <v>средний</v>
      </c>
      <c r="Y32" s="454">
        <f t="shared" si="4"/>
        <v>16</v>
      </c>
      <c r="Z32" s="369" t="str">
        <f t="shared" si="5"/>
        <v>высокий</v>
      </c>
    </row>
    <row r="33" spans="1:27" s="19" customFormat="1" ht="22.7" customHeight="1">
      <c r="A33" s="23">
        <v>21</v>
      </c>
      <c r="B33" s="309" t="str">
        <f>реч.разв.!B37</f>
        <v>С. Анатолий</v>
      </c>
      <c r="C33" s="498">
        <v>1</v>
      </c>
      <c r="D33" s="537">
        <v>1</v>
      </c>
      <c r="E33" s="538">
        <v>2</v>
      </c>
      <c r="F33" s="498">
        <v>2</v>
      </c>
      <c r="G33" s="537">
        <v>2</v>
      </c>
      <c r="H33" s="538">
        <v>2</v>
      </c>
      <c r="I33" s="498">
        <v>2</v>
      </c>
      <c r="J33" s="537">
        <v>2</v>
      </c>
      <c r="K33" s="538">
        <v>3</v>
      </c>
      <c r="L33" s="498">
        <v>1</v>
      </c>
      <c r="M33" s="537">
        <v>1</v>
      </c>
      <c r="N33" s="538">
        <v>3</v>
      </c>
      <c r="O33" s="498">
        <v>1</v>
      </c>
      <c r="P33" s="537">
        <v>1</v>
      </c>
      <c r="Q33" s="538">
        <v>2</v>
      </c>
      <c r="R33" s="498">
        <v>1</v>
      </c>
      <c r="S33" s="537">
        <v>2</v>
      </c>
      <c r="T33" s="538">
        <v>3</v>
      </c>
      <c r="U33" s="30">
        <f t="shared" si="0"/>
        <v>8</v>
      </c>
      <c r="V33" s="369" t="str">
        <f t="shared" si="1"/>
        <v>низкий</v>
      </c>
      <c r="W33" s="30">
        <f t="shared" si="2"/>
        <v>9</v>
      </c>
      <c r="X33" s="369" t="str">
        <f t="shared" si="3"/>
        <v>средний</v>
      </c>
      <c r="Y33" s="454">
        <f t="shared" si="4"/>
        <v>15</v>
      </c>
      <c r="Z33" s="369" t="str">
        <f t="shared" si="5"/>
        <v>высокий</v>
      </c>
    </row>
    <row r="34" spans="1:27" s="19" customFormat="1" ht="22.7" customHeight="1">
      <c r="A34" s="23">
        <v>22</v>
      </c>
      <c r="B34" s="309" t="str">
        <f>реч.разв.!B38</f>
        <v xml:space="preserve">С. Юлия </v>
      </c>
      <c r="C34" s="498">
        <v>1</v>
      </c>
      <c r="D34" s="535">
        <v>2</v>
      </c>
      <c r="E34" s="536">
        <v>3</v>
      </c>
      <c r="F34" s="498">
        <v>1</v>
      </c>
      <c r="G34" s="535">
        <v>1</v>
      </c>
      <c r="H34" s="536">
        <v>2</v>
      </c>
      <c r="I34" s="498">
        <v>2</v>
      </c>
      <c r="J34" s="535">
        <v>2</v>
      </c>
      <c r="K34" s="536">
        <v>2</v>
      </c>
      <c r="L34" s="498">
        <v>2</v>
      </c>
      <c r="M34" s="535">
        <v>2</v>
      </c>
      <c r="N34" s="536">
        <v>3</v>
      </c>
      <c r="O34" s="498">
        <v>1</v>
      </c>
      <c r="P34" s="535">
        <v>1</v>
      </c>
      <c r="Q34" s="536">
        <v>2</v>
      </c>
      <c r="R34" s="498">
        <v>2</v>
      </c>
      <c r="S34" s="535">
        <v>2</v>
      </c>
      <c r="T34" s="536">
        <v>3</v>
      </c>
      <c r="U34" s="30">
        <f t="shared" si="0"/>
        <v>9</v>
      </c>
      <c r="V34" s="369" t="str">
        <f t="shared" si="1"/>
        <v>средний</v>
      </c>
      <c r="W34" s="30">
        <f t="shared" si="2"/>
        <v>10</v>
      </c>
      <c r="X34" s="369" t="str">
        <f t="shared" si="3"/>
        <v>средний</v>
      </c>
      <c r="Y34" s="454">
        <f t="shared" si="4"/>
        <v>15</v>
      </c>
      <c r="Z34" s="369" t="str">
        <f t="shared" si="5"/>
        <v>высокий</v>
      </c>
    </row>
    <row r="35" spans="1:27" s="19" customFormat="1" ht="22.7" customHeight="1">
      <c r="A35" s="23">
        <v>23</v>
      </c>
      <c r="B35" s="309" t="str">
        <f>реч.разв.!B39</f>
        <v xml:space="preserve">У. Давид </v>
      </c>
      <c r="C35" s="498">
        <v>1</v>
      </c>
      <c r="D35" s="539">
        <v>1</v>
      </c>
      <c r="E35" s="534">
        <v>2</v>
      </c>
      <c r="F35" s="498">
        <v>1</v>
      </c>
      <c r="G35" s="539">
        <v>1</v>
      </c>
      <c r="H35" s="534">
        <v>2</v>
      </c>
      <c r="I35" s="498">
        <v>1</v>
      </c>
      <c r="J35" s="539">
        <v>1</v>
      </c>
      <c r="K35" s="534">
        <v>2</v>
      </c>
      <c r="L35" s="498">
        <v>1</v>
      </c>
      <c r="M35" s="539">
        <v>1</v>
      </c>
      <c r="N35" s="534">
        <v>2</v>
      </c>
      <c r="O35" s="498">
        <v>2</v>
      </c>
      <c r="P35" s="539">
        <v>2</v>
      </c>
      <c r="Q35" s="534">
        <v>3</v>
      </c>
      <c r="R35" s="498">
        <v>1</v>
      </c>
      <c r="S35" s="539">
        <v>1</v>
      </c>
      <c r="T35" s="534">
        <v>2</v>
      </c>
      <c r="U35" s="30">
        <f t="shared" si="0"/>
        <v>7</v>
      </c>
      <c r="V35" s="369" t="str">
        <f t="shared" si="1"/>
        <v>низкий</v>
      </c>
      <c r="W35" s="30">
        <f t="shared" si="2"/>
        <v>7</v>
      </c>
      <c r="X35" s="369" t="str">
        <f t="shared" si="3"/>
        <v>низкий</v>
      </c>
      <c r="Y35" s="454">
        <f t="shared" si="4"/>
        <v>13</v>
      </c>
      <c r="Z35" s="369" t="str">
        <f t="shared" si="5"/>
        <v>средний</v>
      </c>
    </row>
    <row r="36" spans="1:27" s="19" customFormat="1" ht="22.7" customHeight="1">
      <c r="A36" s="23">
        <v>24</v>
      </c>
      <c r="B36" s="309" t="str">
        <f>реч.разв.!B40</f>
        <v xml:space="preserve">Ф. Данил </v>
      </c>
      <c r="C36" s="498">
        <v>2</v>
      </c>
      <c r="D36" s="539">
        <v>2</v>
      </c>
      <c r="E36" s="534">
        <v>3</v>
      </c>
      <c r="F36" s="498">
        <v>1</v>
      </c>
      <c r="G36" s="539">
        <v>1</v>
      </c>
      <c r="H36" s="534">
        <v>2</v>
      </c>
      <c r="I36" s="498">
        <v>1</v>
      </c>
      <c r="J36" s="539">
        <v>1</v>
      </c>
      <c r="K36" s="534">
        <v>2</v>
      </c>
      <c r="L36" s="498">
        <v>1</v>
      </c>
      <c r="M36" s="539">
        <v>1</v>
      </c>
      <c r="N36" s="534">
        <v>2</v>
      </c>
      <c r="O36" s="498">
        <v>2</v>
      </c>
      <c r="P36" s="539">
        <v>2</v>
      </c>
      <c r="Q36" s="534">
        <v>2</v>
      </c>
      <c r="R36" s="498">
        <v>2</v>
      </c>
      <c r="S36" s="539">
        <v>2</v>
      </c>
      <c r="T36" s="534">
        <v>3</v>
      </c>
      <c r="U36" s="30">
        <f t="shared" si="0"/>
        <v>9</v>
      </c>
      <c r="V36" s="369" t="str">
        <f t="shared" si="1"/>
        <v>средний</v>
      </c>
      <c r="W36" s="30">
        <f t="shared" si="2"/>
        <v>9</v>
      </c>
      <c r="X36" s="369" t="str">
        <f t="shared" si="3"/>
        <v>средний</v>
      </c>
      <c r="Y36" s="454">
        <f t="shared" si="4"/>
        <v>14</v>
      </c>
      <c r="Z36" s="369" t="str">
        <f t="shared" si="5"/>
        <v>средний</v>
      </c>
    </row>
    <row r="37" spans="1:27" s="19" customFormat="1" ht="22.7" customHeight="1">
      <c r="A37" s="23">
        <v>25</v>
      </c>
      <c r="B37" s="309" t="str">
        <f>реч.разв.!B41</f>
        <v xml:space="preserve">Ф. Кира </v>
      </c>
      <c r="C37" s="540">
        <v>1</v>
      </c>
      <c r="D37" s="541">
        <v>1</v>
      </c>
      <c r="E37" s="542">
        <v>2</v>
      </c>
      <c r="F37" s="540">
        <v>2</v>
      </c>
      <c r="G37" s="541">
        <v>2</v>
      </c>
      <c r="H37" s="542">
        <v>3</v>
      </c>
      <c r="I37" s="540">
        <v>1</v>
      </c>
      <c r="J37" s="541">
        <v>2</v>
      </c>
      <c r="K37" s="542">
        <v>3</v>
      </c>
      <c r="L37" s="540">
        <v>1</v>
      </c>
      <c r="M37" s="541">
        <v>2</v>
      </c>
      <c r="N37" s="542">
        <v>3</v>
      </c>
      <c r="O37" s="540">
        <v>2</v>
      </c>
      <c r="P37" s="541">
        <v>2</v>
      </c>
      <c r="Q37" s="542">
        <v>3</v>
      </c>
      <c r="R37" s="540">
        <v>1</v>
      </c>
      <c r="S37" s="541">
        <v>2</v>
      </c>
      <c r="T37" s="542">
        <v>3</v>
      </c>
      <c r="U37" s="30">
        <f t="shared" ref="U37" si="6">SUM(C37,F37,I37,L37,O37,R37)</f>
        <v>8</v>
      </c>
      <c r="V37" s="369" t="str">
        <f t="shared" ref="V37" si="7">IF(U37&lt;9,"низкий",IF(U37&lt;15,"средний",IF(U37&gt;14,"высокий")))</f>
        <v>низкий</v>
      </c>
      <c r="W37" s="30">
        <f t="shared" si="2"/>
        <v>11</v>
      </c>
      <c r="X37" s="369" t="str">
        <f t="shared" si="3"/>
        <v>средний</v>
      </c>
      <c r="Y37" s="454">
        <f t="shared" ref="Y37" si="8">SUM(E37,H37,K37,N37,Q37,T37)</f>
        <v>17</v>
      </c>
      <c r="Z37" s="369" t="str">
        <f t="shared" ref="Z37" si="9">IF(Y37&lt;9,"низкий",IF(Y37&lt;15,"средний",IF(Y37&gt;14,"высокий")))</f>
        <v>высокий</v>
      </c>
    </row>
    <row r="38" spans="1:27" s="19" customFormat="1" ht="22.7" customHeight="1">
      <c r="A38" s="23">
        <v>26</v>
      </c>
      <c r="B38" s="309" t="str">
        <f>реч.разв.!B42</f>
        <v xml:space="preserve">Х. София </v>
      </c>
      <c r="C38" s="540">
        <v>1</v>
      </c>
      <c r="D38" s="543">
        <v>1</v>
      </c>
      <c r="E38" s="544">
        <v>2</v>
      </c>
      <c r="F38" s="540">
        <v>1</v>
      </c>
      <c r="G38" s="543">
        <v>1</v>
      </c>
      <c r="H38" s="544">
        <v>2</v>
      </c>
      <c r="I38" s="540">
        <v>2</v>
      </c>
      <c r="J38" s="543">
        <v>2</v>
      </c>
      <c r="K38" s="544">
        <v>3</v>
      </c>
      <c r="L38" s="540">
        <v>1</v>
      </c>
      <c r="M38" s="543">
        <v>1</v>
      </c>
      <c r="N38" s="544">
        <v>2</v>
      </c>
      <c r="O38" s="540">
        <v>1</v>
      </c>
      <c r="P38" s="543">
        <v>1</v>
      </c>
      <c r="Q38" s="544">
        <v>2</v>
      </c>
      <c r="R38" s="540">
        <v>1</v>
      </c>
      <c r="S38" s="543">
        <v>1</v>
      </c>
      <c r="T38" s="544">
        <v>2</v>
      </c>
      <c r="U38" s="30">
        <f t="shared" ref="U38:U39" si="10">SUM(C38,F38,I38,L38,O38,R38)</f>
        <v>7</v>
      </c>
      <c r="V38" s="369" t="str">
        <f t="shared" ref="V38:V39" si="11">IF(U38&lt;9,"низкий",IF(U38&lt;15,"средний",IF(U38&gt;14,"высокий")))</f>
        <v>низкий</v>
      </c>
      <c r="W38" s="30">
        <f t="shared" si="2"/>
        <v>7</v>
      </c>
      <c r="X38" s="369" t="str">
        <f t="shared" si="3"/>
        <v>низкий</v>
      </c>
      <c r="Y38" s="454">
        <f t="shared" ref="Y38" si="12">SUM(E38,H38,K38,N38,Q38,T38)</f>
        <v>13</v>
      </c>
      <c r="Z38" s="369" t="str">
        <f t="shared" ref="Z38" si="13">IF(Y38&lt;9,"низкий",IF(Y38&lt;15,"средний",IF(Y38&gt;14,"высокий")))</f>
        <v>средний</v>
      </c>
    </row>
    <row r="39" spans="1:27" s="19" customFormat="1" ht="22.7" customHeight="1">
      <c r="A39" s="23">
        <v>27</v>
      </c>
      <c r="B39" s="309" t="str">
        <f>реч.разв.!B43</f>
        <v xml:space="preserve">Ю. Илья </v>
      </c>
      <c r="C39" s="540">
        <v>1</v>
      </c>
      <c r="D39" s="543">
        <v>2</v>
      </c>
      <c r="E39" s="544">
        <v>2</v>
      </c>
      <c r="F39" s="540">
        <v>1</v>
      </c>
      <c r="G39" s="543">
        <v>2</v>
      </c>
      <c r="H39" s="544">
        <v>3</v>
      </c>
      <c r="I39" s="540">
        <v>2</v>
      </c>
      <c r="J39" s="543">
        <v>2</v>
      </c>
      <c r="K39" s="544">
        <v>3</v>
      </c>
      <c r="L39" s="540">
        <v>1</v>
      </c>
      <c r="M39" s="543">
        <v>1</v>
      </c>
      <c r="N39" s="544">
        <v>2</v>
      </c>
      <c r="O39" s="540">
        <v>1</v>
      </c>
      <c r="P39" s="543">
        <v>2</v>
      </c>
      <c r="Q39" s="544">
        <v>3</v>
      </c>
      <c r="R39" s="540">
        <v>1</v>
      </c>
      <c r="S39" s="543">
        <v>1</v>
      </c>
      <c r="T39" s="544">
        <v>2</v>
      </c>
      <c r="U39" s="30">
        <f t="shared" si="10"/>
        <v>7</v>
      </c>
      <c r="V39" s="369" t="str">
        <f t="shared" si="11"/>
        <v>низкий</v>
      </c>
      <c r="W39" s="30">
        <f t="shared" si="2"/>
        <v>10</v>
      </c>
      <c r="X39" s="369" t="str">
        <f t="shared" si="3"/>
        <v>средний</v>
      </c>
      <c r="Y39" s="454">
        <f t="shared" ref="Y39" si="14">SUM(E39,H39,K39,N39,Q39,T39)</f>
        <v>15</v>
      </c>
      <c r="Z39" s="369" t="str">
        <f t="shared" ref="Z39" si="15">IF(Y39&lt;9,"низкий",IF(Y39&lt;15,"средний",IF(Y39&gt;14,"высокий")))</f>
        <v>высокий</v>
      </c>
    </row>
    <row r="40" spans="1:27" s="19" customFormat="1" ht="22.7" customHeight="1">
      <c r="A40" s="23">
        <v>28</v>
      </c>
      <c r="B40" s="309">
        <f>реч.разв.!B44</f>
        <v>0</v>
      </c>
      <c r="C40" s="499"/>
      <c r="D40" s="545"/>
      <c r="E40" s="546"/>
      <c r="F40" s="499"/>
      <c r="G40" s="545"/>
      <c r="H40" s="546"/>
      <c r="I40" s="499"/>
      <c r="J40" s="545"/>
      <c r="K40" s="546"/>
      <c r="L40" s="499"/>
      <c r="M40" s="545"/>
      <c r="N40" s="546"/>
      <c r="O40" s="499"/>
      <c r="P40" s="545"/>
      <c r="Q40" s="546"/>
      <c r="R40" s="499"/>
      <c r="S40" s="545"/>
      <c r="T40" s="546"/>
      <c r="U40" s="30"/>
      <c r="V40" s="369"/>
      <c r="W40" s="30"/>
      <c r="X40" s="369"/>
      <c r="Y40" s="454"/>
      <c r="Z40" s="369"/>
    </row>
    <row r="41" spans="1:27" s="19" customFormat="1" ht="22.7" customHeight="1">
      <c r="A41" s="24">
        <v>29</v>
      </c>
      <c r="B41" s="309">
        <f>реч.разв.!B45</f>
        <v>0</v>
      </c>
      <c r="C41" s="478"/>
      <c r="D41" s="545"/>
      <c r="E41" s="547"/>
      <c r="F41" s="478"/>
      <c r="G41" s="545"/>
      <c r="H41" s="547"/>
      <c r="I41" s="478"/>
      <c r="J41" s="545"/>
      <c r="K41" s="547"/>
      <c r="L41" s="478"/>
      <c r="M41" s="545"/>
      <c r="N41" s="547"/>
      <c r="O41" s="478"/>
      <c r="P41" s="545"/>
      <c r="Q41" s="547"/>
      <c r="R41" s="478"/>
      <c r="S41" s="545"/>
      <c r="T41" s="547"/>
      <c r="U41" s="29"/>
      <c r="V41" s="25"/>
      <c r="W41" s="30"/>
      <c r="X41" s="369"/>
      <c r="Y41" s="45"/>
      <c r="Z41" s="31"/>
    </row>
    <row r="42" spans="1:27" s="19" customFormat="1" ht="22.7" customHeight="1" thickBot="1">
      <c r="A42" s="24">
        <v>30</v>
      </c>
      <c r="B42" s="309">
        <f>реч.разв.!B46</f>
        <v>0</v>
      </c>
      <c r="C42" s="478"/>
      <c r="D42" s="545"/>
      <c r="E42" s="547"/>
      <c r="F42" s="478"/>
      <c r="G42" s="545"/>
      <c r="H42" s="547"/>
      <c r="I42" s="478"/>
      <c r="J42" s="545"/>
      <c r="K42" s="547"/>
      <c r="L42" s="478"/>
      <c r="M42" s="545"/>
      <c r="N42" s="547"/>
      <c r="O42" s="478"/>
      <c r="P42" s="545"/>
      <c r="Q42" s="547"/>
      <c r="R42" s="478"/>
      <c r="S42" s="545"/>
      <c r="T42" s="547"/>
      <c r="U42" s="146"/>
      <c r="V42" s="147"/>
      <c r="W42" s="30"/>
      <c r="X42" s="369"/>
      <c r="Y42" s="446"/>
      <c r="Z42" s="149"/>
    </row>
    <row r="43" spans="1:27" s="19" customFormat="1" ht="22.7" customHeight="1" thickBot="1">
      <c r="A43" s="428"/>
      <c r="B43" s="441" t="s">
        <v>184</v>
      </c>
      <c r="C43" s="548">
        <f>AVERAGE(C13:C42)</f>
        <v>1.2592592592592593</v>
      </c>
      <c r="D43" s="548">
        <f t="shared" ref="D43:E43" si="16">AVERAGE(D13:D42)</f>
        <v>1.4814814814814814</v>
      </c>
      <c r="E43" s="549">
        <f t="shared" si="16"/>
        <v>2.2962962962962963</v>
      </c>
      <c r="F43" s="548">
        <f>AVERAGE(F13:F42)</f>
        <v>1.2962962962962963</v>
      </c>
      <c r="G43" s="548">
        <f t="shared" ref="G43:H43" si="17">AVERAGE(G13:G42)</f>
        <v>1.4814814814814814</v>
      </c>
      <c r="H43" s="549">
        <f t="shared" si="17"/>
        <v>2.3703703703703702</v>
      </c>
      <c r="I43" s="548">
        <f>AVERAGE(I13:I42)</f>
        <v>1.3703703703703705</v>
      </c>
      <c r="J43" s="548">
        <f t="shared" ref="J43:K43" si="18">AVERAGE(J13:J42)</f>
        <v>1.5555555555555556</v>
      </c>
      <c r="K43" s="549">
        <f t="shared" si="18"/>
        <v>2.4444444444444446</v>
      </c>
      <c r="L43" s="548">
        <f>AVERAGE(L13:L42)</f>
        <v>1.3333333333333333</v>
      </c>
      <c r="M43" s="548">
        <f t="shared" ref="M43:N43" si="19">AVERAGE(M13:M42)</f>
        <v>1.5925925925925926</v>
      </c>
      <c r="N43" s="549">
        <f t="shared" si="19"/>
        <v>2.4074074074074074</v>
      </c>
      <c r="O43" s="548">
        <f>AVERAGE(O13:O42)</f>
        <v>1.4444444444444444</v>
      </c>
      <c r="P43" s="548">
        <f t="shared" ref="P43:Q43" si="20">AVERAGE(P13:P42)</f>
        <v>1.6296296296296295</v>
      </c>
      <c r="Q43" s="549">
        <f t="shared" si="20"/>
        <v>2.4074074074074074</v>
      </c>
      <c r="R43" s="548">
        <f>AVERAGE(R13:R42)</f>
        <v>1.3333333333333333</v>
      </c>
      <c r="S43" s="548">
        <f t="shared" ref="S43:T43" si="21">AVERAGE(S13:S42)</f>
        <v>1.5555555555555556</v>
      </c>
      <c r="T43" s="549">
        <f t="shared" si="21"/>
        <v>2.4814814814814814</v>
      </c>
      <c r="U43" s="475">
        <f t="shared" ref="U43" si="22">SUM(C43,F43,I43,L43,O43,R43)</f>
        <v>8.0370370370370363</v>
      </c>
      <c r="V43" s="455" t="str">
        <f t="shared" ref="V43" si="23">IF(U43&lt;9,"низкий",IF(U43&lt;15,"средний",IF(U43&gt;14,"высокий")))</f>
        <v>низкий</v>
      </c>
      <c r="W43" s="558">
        <f>SUM(D43,G43,J43,M43,P43,S43)</f>
        <v>9.2962962962962958</v>
      </c>
      <c r="X43" s="562" t="str">
        <f t="shared" ref="X43" si="24">IF(W43&lt;12,"низкий",IF(W43&lt;20,"средний",IF(W43&gt;19,"высокий")))</f>
        <v>низкий</v>
      </c>
      <c r="Y43" s="476">
        <f t="shared" ref="Y43" si="25">SUM(E43,H43,K43,N43,Q43,T43)</f>
        <v>14.407407407407408</v>
      </c>
      <c r="Z43" s="455" t="str">
        <f t="shared" ref="Z43" si="26">IF(Y43&lt;9,"низкий",IF(Y43&lt;15,"средний",IF(Y43&gt;14,"высокий")))</f>
        <v>средний</v>
      </c>
    </row>
    <row r="44" spans="1:27" s="19" customFormat="1" ht="22.7" customHeight="1" thickBot="1">
      <c r="A44" s="815" t="s">
        <v>14</v>
      </c>
      <c r="B44" s="871"/>
      <c r="C44" s="37">
        <f t="shared" ref="C44:T44" si="27">COUNT(C13:C42)</f>
        <v>27</v>
      </c>
      <c r="D44" s="37">
        <f t="shared" si="27"/>
        <v>27</v>
      </c>
      <c r="E44" s="150">
        <f t="shared" si="27"/>
        <v>27</v>
      </c>
      <c r="F44" s="37">
        <f t="shared" si="27"/>
        <v>27</v>
      </c>
      <c r="G44" s="37">
        <f t="shared" si="27"/>
        <v>27</v>
      </c>
      <c r="H44" s="150">
        <f t="shared" si="27"/>
        <v>27</v>
      </c>
      <c r="I44" s="37">
        <f t="shared" si="27"/>
        <v>27</v>
      </c>
      <c r="J44" s="37">
        <f t="shared" si="27"/>
        <v>27</v>
      </c>
      <c r="K44" s="150">
        <f t="shared" si="27"/>
        <v>27</v>
      </c>
      <c r="L44" s="37">
        <f t="shared" si="27"/>
        <v>27</v>
      </c>
      <c r="M44" s="37">
        <f t="shared" si="27"/>
        <v>27</v>
      </c>
      <c r="N44" s="150">
        <f t="shared" si="27"/>
        <v>27</v>
      </c>
      <c r="O44" s="37">
        <f t="shared" si="27"/>
        <v>27</v>
      </c>
      <c r="P44" s="37">
        <f t="shared" si="27"/>
        <v>27</v>
      </c>
      <c r="Q44" s="150">
        <f t="shared" si="27"/>
        <v>27</v>
      </c>
      <c r="R44" s="37">
        <f t="shared" si="27"/>
        <v>27</v>
      </c>
      <c r="S44" s="37">
        <f t="shared" si="27"/>
        <v>27</v>
      </c>
      <c r="T44" s="150">
        <f t="shared" si="27"/>
        <v>27</v>
      </c>
      <c r="U44" s="779"/>
      <c r="V44" s="814"/>
      <c r="W44" s="522"/>
      <c r="X44" s="522"/>
      <c r="Y44" s="779"/>
      <c r="Z44" s="780"/>
    </row>
    <row r="45" spans="1:27" ht="30.75" customHeight="1"/>
    <row r="46" spans="1:27" ht="26.25" customHeight="1"/>
    <row r="47" spans="1:27" ht="15.75">
      <c r="A47" s="6"/>
      <c r="B47" s="6"/>
      <c r="C47" s="7"/>
      <c r="D47" s="7"/>
      <c r="E47" s="7"/>
      <c r="F47" s="7"/>
      <c r="G47" s="7"/>
      <c r="H47" s="4"/>
      <c r="I47" s="7"/>
      <c r="J47" s="7"/>
      <c r="K47" s="7"/>
      <c r="L47" s="7"/>
      <c r="M47" s="7"/>
      <c r="N47" s="4"/>
      <c r="O47" s="7"/>
      <c r="P47" s="7"/>
      <c r="Q47" s="7"/>
      <c r="R47" s="7"/>
      <c r="S47" s="7"/>
      <c r="T47" s="4"/>
      <c r="U47" s="7"/>
      <c r="V47" s="7"/>
      <c r="W47" s="7"/>
      <c r="X47" s="7"/>
      <c r="Y47" s="7"/>
    </row>
    <row r="48" spans="1:27" ht="15.75">
      <c r="AA48" s="7"/>
    </row>
    <row r="49" spans="1:28" s="13" customFormat="1" ht="23.25" customHeight="1">
      <c r="A49" s="848" t="s">
        <v>44</v>
      </c>
      <c r="B49" s="849"/>
      <c r="C49" s="849"/>
      <c r="D49" s="849"/>
      <c r="E49" s="849"/>
      <c r="F49" s="849"/>
      <c r="G49" s="849"/>
      <c r="H49" s="850"/>
      <c r="I49" s="32"/>
      <c r="J49" s="800" t="s">
        <v>45</v>
      </c>
      <c r="K49" s="801"/>
      <c r="L49" s="801"/>
      <c r="M49" s="801"/>
      <c r="N49" s="801"/>
      <c r="O49" s="801"/>
      <c r="P49" s="801"/>
      <c r="Q49" s="801"/>
      <c r="R49" s="802"/>
      <c r="T49" s="800" t="s">
        <v>45</v>
      </c>
      <c r="U49" s="801"/>
      <c r="V49" s="801"/>
      <c r="W49" s="801"/>
      <c r="X49" s="801"/>
      <c r="Y49" s="801"/>
      <c r="Z49" s="801"/>
      <c r="AA49" s="801"/>
      <c r="AB49" s="802"/>
    </row>
    <row r="50" spans="1:28" s="13" customFormat="1" ht="15.75" customHeight="1">
      <c r="A50" s="33"/>
      <c r="B50" s="873" t="s">
        <v>46</v>
      </c>
      <c r="C50" s="824" t="s">
        <v>47</v>
      </c>
      <c r="D50" s="825"/>
      <c r="E50" s="807" t="s">
        <v>48</v>
      </c>
      <c r="F50" s="808"/>
      <c r="G50" s="824" t="s">
        <v>49</v>
      </c>
      <c r="H50" s="825"/>
      <c r="I50" s="34"/>
      <c r="J50" s="35"/>
      <c r="K50" s="824" t="s">
        <v>46</v>
      </c>
      <c r="L50" s="825"/>
      <c r="M50" s="824" t="s">
        <v>47</v>
      </c>
      <c r="N50" s="825"/>
      <c r="O50" s="807" t="s">
        <v>48</v>
      </c>
      <c r="P50" s="808"/>
      <c r="Q50" s="824" t="s">
        <v>49</v>
      </c>
      <c r="R50" s="825"/>
      <c r="T50" s="35"/>
      <c r="U50" s="824" t="s">
        <v>46</v>
      </c>
      <c r="V50" s="825"/>
      <c r="W50" s="824" t="s">
        <v>47</v>
      </c>
      <c r="X50" s="825"/>
      <c r="Y50" s="807" t="s">
        <v>48</v>
      </c>
      <c r="Z50" s="808"/>
      <c r="AA50" s="824" t="s">
        <v>49</v>
      </c>
      <c r="AB50" s="825"/>
    </row>
    <row r="51" spans="1:28" s="13" customFormat="1" ht="33.75" customHeight="1">
      <c r="A51" s="33"/>
      <c r="B51" s="874"/>
      <c r="C51" s="826"/>
      <c r="D51" s="827"/>
      <c r="E51" s="809"/>
      <c r="F51" s="810"/>
      <c r="G51" s="826"/>
      <c r="H51" s="827"/>
      <c r="I51" s="34"/>
      <c r="J51" s="35"/>
      <c r="K51" s="826"/>
      <c r="L51" s="827"/>
      <c r="M51" s="826"/>
      <c r="N51" s="827"/>
      <c r="O51" s="809"/>
      <c r="P51" s="810"/>
      <c r="Q51" s="826"/>
      <c r="R51" s="827"/>
      <c r="T51" s="35"/>
      <c r="U51" s="826"/>
      <c r="V51" s="827"/>
      <c r="W51" s="826"/>
      <c r="X51" s="827"/>
      <c r="Y51" s="809"/>
      <c r="Z51" s="810"/>
      <c r="AA51" s="826"/>
      <c r="AB51" s="827"/>
    </row>
    <row r="52" spans="1:28" s="587" customFormat="1" ht="18.75">
      <c r="A52" s="35" t="s">
        <v>9</v>
      </c>
      <c r="B52" s="36">
        <f>AVERAGE(C44,F44,I44,L44,O44,R44)</f>
        <v>27</v>
      </c>
      <c r="C52" s="844">
        <f>COUNTIF(V13:V42,"высокий")</f>
        <v>0</v>
      </c>
      <c r="D52" s="845"/>
      <c r="E52" s="844">
        <f>COUNTIF(V13:V42,"средний")</f>
        <v>8</v>
      </c>
      <c r="F52" s="845"/>
      <c r="G52" s="844">
        <f>COUNTIF(V13:V42,"низкий")</f>
        <v>19</v>
      </c>
      <c r="H52" s="845"/>
      <c r="I52" s="34"/>
      <c r="J52" s="35" t="s">
        <v>9</v>
      </c>
      <c r="K52" s="511">
        <f>AVERAGE(D44,G44,J44,M44,P44,S44)</f>
        <v>27</v>
      </c>
      <c r="L52" s="512"/>
      <c r="M52" s="805">
        <f>COUNTIF(X13:X42,"высокий")</f>
        <v>0</v>
      </c>
      <c r="N52" s="806"/>
      <c r="O52" s="828">
        <f>COUNTIF(X13:X42,"средний")</f>
        <v>21</v>
      </c>
      <c r="P52" s="829"/>
      <c r="Q52" s="828">
        <f>COUNTIF(X13:X42,"низкий")</f>
        <v>6</v>
      </c>
      <c r="R52" s="829"/>
      <c r="T52" s="35" t="s">
        <v>9</v>
      </c>
      <c r="U52" s="511">
        <f>AVERAGE(E44,H44,K44,N44,Q44,T44)</f>
        <v>27</v>
      </c>
      <c r="V52" s="512"/>
      <c r="W52" s="805">
        <f>COUNTIF(Z13:Z42,"высокий")</f>
        <v>10</v>
      </c>
      <c r="X52" s="806"/>
      <c r="Y52" s="828">
        <f>COUNTIF(Z13:Z42,"средний")</f>
        <v>17</v>
      </c>
      <c r="Z52" s="829"/>
      <c r="AA52" s="828">
        <f>COUNTIF(Z13:Z42,"низкий")</f>
        <v>0</v>
      </c>
      <c r="AB52" s="829"/>
    </row>
    <row r="53" spans="1:28" s="587" customFormat="1" ht="18.75">
      <c r="A53" s="35" t="s">
        <v>10</v>
      </c>
      <c r="B53" s="35"/>
      <c r="C53" s="846">
        <f>(C52*100%)/B52</f>
        <v>0</v>
      </c>
      <c r="D53" s="847"/>
      <c r="E53" s="846">
        <f>(E52*100%)/B52</f>
        <v>0.29629629629629628</v>
      </c>
      <c r="F53" s="847"/>
      <c r="G53" s="846">
        <f>(G52*100%)/B52</f>
        <v>0.70370370370370372</v>
      </c>
      <c r="H53" s="847"/>
      <c r="I53" s="34"/>
      <c r="J53" s="35" t="s">
        <v>10</v>
      </c>
      <c r="K53" s="509"/>
      <c r="L53" s="510"/>
      <c r="M53" s="792">
        <f>(M52*100%)/K52</f>
        <v>0</v>
      </c>
      <c r="N53" s="793"/>
      <c r="O53" s="792">
        <f>(O52*100%)/K52</f>
        <v>0.77777777777777779</v>
      </c>
      <c r="P53" s="793"/>
      <c r="Q53" s="792">
        <f>(Q52*100%)/K52</f>
        <v>0.22222222222222221</v>
      </c>
      <c r="R53" s="793"/>
      <c r="T53" s="35" t="s">
        <v>10</v>
      </c>
      <c r="U53" s="509"/>
      <c r="V53" s="510"/>
      <c r="W53" s="792">
        <f>(W52*100%)/U52</f>
        <v>0.37037037037037035</v>
      </c>
      <c r="X53" s="793"/>
      <c r="Y53" s="792">
        <f>(Y52*100%)/U52</f>
        <v>0.62962962962962965</v>
      </c>
      <c r="Z53" s="793"/>
      <c r="AA53" s="792">
        <f>(AA52*100%)/U52</f>
        <v>0</v>
      </c>
      <c r="AB53" s="793"/>
    </row>
    <row r="55" spans="1:28" ht="122.25" customHeight="1"/>
  </sheetData>
  <sheetProtection selectLockedCells="1" selectUnlockedCells="1"/>
  <protectedRanges>
    <protectedRange sqref="C8:D8 E7:J8" name="Диапазон1_1_2"/>
  </protectedRanges>
  <mergeCells count="56">
    <mergeCell ref="M50:N51"/>
    <mergeCell ref="K50:L51"/>
    <mergeCell ref="B50:B51"/>
    <mergeCell ref="AA53:AB53"/>
    <mergeCell ref="Y52:Z52"/>
    <mergeCell ref="Y53:Z53"/>
    <mergeCell ref="W52:X52"/>
    <mergeCell ref="W53:X53"/>
    <mergeCell ref="AA52:AB52"/>
    <mergeCell ref="O53:P53"/>
    <mergeCell ref="M52:N52"/>
    <mergeCell ref="M53:N53"/>
    <mergeCell ref="G52:H52"/>
    <mergeCell ref="G53:H53"/>
    <mergeCell ref="AA50:AB51"/>
    <mergeCell ref="Y50:Z51"/>
    <mergeCell ref="W50:X51"/>
    <mergeCell ref="U50:V51"/>
    <mergeCell ref="O50:P51"/>
    <mergeCell ref="A1:AD1"/>
    <mergeCell ref="A2:AD2"/>
    <mergeCell ref="A3:AD3"/>
    <mergeCell ref="A4:AD4"/>
    <mergeCell ref="A6:B6"/>
    <mergeCell ref="C7:L7"/>
    <mergeCell ref="C6:L6"/>
    <mergeCell ref="Y11:Z12"/>
    <mergeCell ref="A44:B44"/>
    <mergeCell ref="C8:I8"/>
    <mergeCell ref="B11:B12"/>
    <mergeCell ref="A9:AA9"/>
    <mergeCell ref="C11:E11"/>
    <mergeCell ref="F11:H11"/>
    <mergeCell ref="I11:K11"/>
    <mergeCell ref="Y44:Z44"/>
    <mergeCell ref="L11:N11"/>
    <mergeCell ref="A11:A12"/>
    <mergeCell ref="W11:X12"/>
    <mergeCell ref="U44:V44"/>
    <mergeCell ref="U11:V12"/>
    <mergeCell ref="E52:F52"/>
    <mergeCell ref="E53:F53"/>
    <mergeCell ref="C52:D52"/>
    <mergeCell ref="C53:D53"/>
    <mergeCell ref="R11:T11"/>
    <mergeCell ref="Q50:R51"/>
    <mergeCell ref="O11:Q11"/>
    <mergeCell ref="Q53:R53"/>
    <mergeCell ref="Q52:R52"/>
    <mergeCell ref="O52:P52"/>
    <mergeCell ref="A49:H49"/>
    <mergeCell ref="T49:AB49"/>
    <mergeCell ref="J49:R49"/>
    <mergeCell ref="C50:D51"/>
    <mergeCell ref="E50:F51"/>
    <mergeCell ref="G50:H51"/>
  </mergeCells>
  <phoneticPr fontId="0" type="noConversion"/>
  <printOptions horizontalCentered="1" verticalCentered="1"/>
  <pageMargins left="0.55118110236220474" right="0.55118110236220474" top="0.78740157480314965" bottom="0.59055118110236227" header="0" footer="0"/>
  <pageSetup paperSize="9" scale="31" fitToHeight="30" orientation="landscape" horizontalDpi="4294967293" r:id="rId1"/>
  <headerFooter alignWithMargins="0"/>
  <rowBreaks count="1" manualBreakCount="1">
    <brk id="50" max="2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0"/>
  <sheetViews>
    <sheetView view="pageBreakPreview" topLeftCell="A8" zoomScale="40" zoomScaleSheetLayoutView="40" workbookViewId="0">
      <selection activeCell="C15" sqref="C15:N42"/>
    </sheetView>
  </sheetViews>
  <sheetFormatPr defaultRowHeight="12.75"/>
  <cols>
    <col min="1" max="1" width="9.5703125" customWidth="1"/>
    <col min="2" max="2" width="33.7109375" customWidth="1"/>
    <col min="3" max="14" width="11.28515625" customWidth="1"/>
    <col min="15" max="15" width="13.140625" customWidth="1"/>
    <col min="16" max="18" width="15.7109375" customWidth="1"/>
    <col min="19" max="19" width="12.85546875" customWidth="1"/>
    <col min="20" max="20" width="15.7109375" customWidth="1"/>
    <col min="21" max="21" width="12.7109375" customWidth="1"/>
    <col min="22" max="22" width="16.42578125" customWidth="1"/>
    <col min="23" max="23" width="12.7109375" customWidth="1"/>
    <col min="24" max="26" width="12.5703125" customWidth="1"/>
    <col min="27" max="27" width="10.5703125" customWidth="1"/>
    <col min="28" max="28" width="16.28515625" customWidth="1"/>
    <col min="29" max="29" width="12.7109375" customWidth="1"/>
    <col min="30" max="30" width="16.28515625" customWidth="1"/>
    <col min="31" max="31" width="10.5703125" customWidth="1"/>
    <col min="32" max="32" width="16.140625" customWidth="1"/>
    <col min="33" max="33" width="10.85546875" customWidth="1"/>
    <col min="40" max="40" width="11.42578125" customWidth="1"/>
    <col min="42" max="42" width="10.85546875" customWidth="1"/>
    <col min="43" max="43" width="6.28515625" customWidth="1"/>
  </cols>
  <sheetData>
    <row r="1" spans="1:32" s="19" customFormat="1" ht="23.25">
      <c r="A1" s="786" t="s">
        <v>55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513"/>
      <c r="AD1" s="513"/>
    </row>
    <row r="2" spans="1:32" s="19" customFormat="1" ht="23.25">
      <c r="A2" s="787" t="s">
        <v>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514"/>
      <c r="AD2" s="514"/>
    </row>
    <row r="3" spans="1:32" s="19" customFormat="1" ht="23.25">
      <c r="A3" s="787" t="s">
        <v>103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514"/>
      <c r="AD3" s="514"/>
    </row>
    <row r="4" spans="1:32" s="19" customFormat="1" ht="23.25">
      <c r="A4" s="786" t="s">
        <v>22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786"/>
      <c r="AC4" s="513"/>
      <c r="AD4" s="513"/>
    </row>
    <row r="5" spans="1:32" ht="18.75">
      <c r="A5" s="10"/>
      <c r="B5" s="10"/>
      <c r="C5" s="10"/>
      <c r="D5" s="484"/>
      <c r="E5" s="10"/>
      <c r="F5" s="10"/>
      <c r="G5" s="484"/>
      <c r="H5" s="10"/>
      <c r="I5" s="10"/>
      <c r="J5" s="484"/>
      <c r="K5" s="10"/>
      <c r="L5" s="10"/>
      <c r="M5" s="484"/>
      <c r="N5" s="10"/>
      <c r="O5" s="10"/>
      <c r="P5" s="10"/>
      <c r="Q5" s="484"/>
      <c r="R5" s="484"/>
      <c r="S5" s="10"/>
      <c r="T5" s="10"/>
      <c r="U5" s="10"/>
      <c r="V5" s="484"/>
      <c r="W5" s="10"/>
      <c r="X5" s="10"/>
      <c r="Y5" s="484"/>
      <c r="Z5" s="10"/>
      <c r="AA5" s="10"/>
    </row>
    <row r="6" spans="1:32" s="18" customFormat="1" ht="20.25">
      <c r="A6" s="635" t="s">
        <v>31</v>
      </c>
      <c r="B6" s="635"/>
      <c r="C6" s="916" t="str">
        <f>'справка Н.Г.'!D4</f>
        <v>дети 4-5 лет жизни группы №2 общеразвивающей направленности</v>
      </c>
      <c r="D6" s="917"/>
      <c r="E6" s="917"/>
      <c r="F6" s="917"/>
      <c r="G6" s="917"/>
      <c r="H6" s="917"/>
      <c r="I6" s="917"/>
      <c r="J6" s="917"/>
      <c r="K6" s="917"/>
      <c r="L6" s="917"/>
      <c r="M6" s="917"/>
      <c r="N6" s="918"/>
    </row>
    <row r="7" spans="1:32" s="18" customFormat="1" ht="20.25">
      <c r="A7" s="332" t="s">
        <v>177</v>
      </c>
      <c r="B7" s="332"/>
      <c r="C7" s="645" t="str">
        <f>реч.разв.!C7</f>
        <v>Касумова Надежда Анатольевна, Чичинская Светлана Николаевна</v>
      </c>
      <c r="D7" s="646"/>
      <c r="E7" s="646"/>
      <c r="F7" s="646"/>
      <c r="G7" s="646"/>
      <c r="H7" s="646"/>
      <c r="I7" s="646"/>
      <c r="J7" s="646"/>
      <c r="K7" s="646"/>
      <c r="L7" s="646"/>
      <c r="M7" s="646"/>
      <c r="N7" s="647"/>
    </row>
    <row r="8" spans="1:32" s="18" customFormat="1" ht="20.25">
      <c r="A8" s="20" t="s">
        <v>17</v>
      </c>
      <c r="B8" s="20"/>
      <c r="C8" s="906" t="s">
        <v>195</v>
      </c>
      <c r="D8" s="907"/>
      <c r="E8" s="907"/>
      <c r="F8" s="907"/>
      <c r="G8" s="907"/>
      <c r="H8" s="907"/>
      <c r="I8" s="907"/>
      <c r="J8" s="907"/>
      <c r="K8" s="907"/>
      <c r="L8" s="907"/>
      <c r="M8" s="907"/>
      <c r="N8" s="908"/>
      <c r="O8" s="47"/>
    </row>
    <row r="9" spans="1:32" s="18" customFormat="1" ht="20.25">
      <c r="A9" s="20" t="s">
        <v>7</v>
      </c>
      <c r="B9" s="21" t="str">
        <f>'справка Н.Г.'!C5</f>
        <v>2022-2023</v>
      </c>
      <c r="C9" s="636"/>
      <c r="D9" s="637"/>
      <c r="E9" s="637"/>
      <c r="F9" s="637"/>
      <c r="G9" s="637"/>
      <c r="H9" s="637"/>
      <c r="I9" s="637"/>
      <c r="J9" s="501"/>
    </row>
    <row r="10" spans="1:32" s="18" customFormat="1" ht="18.75" customHeight="1">
      <c r="A10" s="915" t="s">
        <v>71</v>
      </c>
      <c r="B10" s="915"/>
      <c r="C10" s="915"/>
      <c r="D10" s="915"/>
      <c r="E10" s="915"/>
      <c r="F10" s="915"/>
      <c r="G10" s="915"/>
      <c r="H10" s="915"/>
      <c r="I10" s="915"/>
      <c r="J10" s="915"/>
      <c r="K10" s="915"/>
      <c r="L10" s="915"/>
      <c r="M10" s="915"/>
      <c r="N10" s="915"/>
      <c r="O10" s="915"/>
      <c r="P10" s="915"/>
      <c r="Q10" s="915"/>
      <c r="R10" s="915"/>
      <c r="S10" s="915"/>
      <c r="T10" s="915"/>
      <c r="U10" s="915"/>
      <c r="V10" s="520"/>
      <c r="W10" s="48"/>
      <c r="X10" s="49"/>
      <c r="Y10" s="49"/>
      <c r="Z10" s="49"/>
      <c r="AA10" s="49"/>
    </row>
    <row r="11" spans="1:32" ht="16.5" thickBot="1">
      <c r="A11" s="1"/>
    </row>
    <row r="12" spans="1:32" ht="19.5" thickBot="1">
      <c r="A12" s="374"/>
      <c r="B12" s="338"/>
      <c r="C12" s="762" t="s">
        <v>62</v>
      </c>
      <c r="D12" s="763"/>
      <c r="E12" s="763"/>
      <c r="F12" s="763"/>
      <c r="G12" s="763"/>
      <c r="H12" s="763"/>
      <c r="I12" s="763"/>
      <c r="J12" s="763"/>
      <c r="K12" s="763"/>
      <c r="L12" s="763"/>
      <c r="M12" s="763"/>
      <c r="N12" s="763"/>
      <c r="O12" s="763"/>
      <c r="P12" s="763"/>
      <c r="Q12" s="763"/>
      <c r="R12" s="763"/>
      <c r="S12" s="763"/>
      <c r="T12" s="763"/>
      <c r="U12" s="891" t="s">
        <v>130</v>
      </c>
      <c r="V12" s="891"/>
      <c r="W12" s="891"/>
      <c r="X12" s="891"/>
      <c r="Y12" s="891"/>
      <c r="Z12" s="891"/>
      <c r="AA12" s="891"/>
      <c r="AB12" s="891"/>
      <c r="AC12" s="891"/>
      <c r="AD12" s="891"/>
      <c r="AE12" s="891"/>
      <c r="AF12" s="892"/>
    </row>
    <row r="13" spans="1:32" s="3" customFormat="1" ht="130.5" customHeight="1" thickBot="1">
      <c r="A13" s="904"/>
      <c r="B13" s="640" t="s">
        <v>1</v>
      </c>
      <c r="C13" s="642" t="s">
        <v>21</v>
      </c>
      <c r="D13" s="634"/>
      <c r="E13" s="643"/>
      <c r="F13" s="642" t="s">
        <v>53</v>
      </c>
      <c r="G13" s="634"/>
      <c r="H13" s="643"/>
      <c r="I13" s="642" t="s">
        <v>54</v>
      </c>
      <c r="J13" s="634"/>
      <c r="K13" s="643"/>
      <c r="L13" s="642" t="s">
        <v>57</v>
      </c>
      <c r="M13" s="634"/>
      <c r="N13" s="643"/>
      <c r="O13" s="768" t="s">
        <v>41</v>
      </c>
      <c r="P13" s="770"/>
      <c r="Q13" s="750" t="s">
        <v>42</v>
      </c>
      <c r="R13" s="751"/>
      <c r="S13" s="768" t="s">
        <v>43</v>
      </c>
      <c r="T13" s="770"/>
      <c r="U13" s="912" t="s">
        <v>178</v>
      </c>
      <c r="V13" s="913"/>
      <c r="W13" s="914"/>
      <c r="X13" s="912" t="s">
        <v>179</v>
      </c>
      <c r="Y13" s="913"/>
      <c r="Z13" s="914"/>
      <c r="AA13" s="768" t="s">
        <v>41</v>
      </c>
      <c r="AB13" s="770"/>
      <c r="AC13" s="750" t="s">
        <v>42</v>
      </c>
      <c r="AD13" s="751"/>
      <c r="AE13" s="768" t="s">
        <v>43</v>
      </c>
      <c r="AF13" s="770"/>
    </row>
    <row r="14" spans="1:32" s="3" customFormat="1" ht="42" customHeight="1" thickBot="1">
      <c r="A14" s="905"/>
      <c r="B14" s="641"/>
      <c r="C14" s="14" t="s">
        <v>39</v>
      </c>
      <c r="D14" s="15" t="s">
        <v>196</v>
      </c>
      <c r="E14" s="16" t="s">
        <v>40</v>
      </c>
      <c r="F14" s="14" t="s">
        <v>39</v>
      </c>
      <c r="G14" s="15" t="s">
        <v>196</v>
      </c>
      <c r="H14" s="16" t="s">
        <v>40</v>
      </c>
      <c r="I14" s="14" t="s">
        <v>39</v>
      </c>
      <c r="J14" s="15" t="s">
        <v>196</v>
      </c>
      <c r="K14" s="16" t="s">
        <v>40</v>
      </c>
      <c r="L14" s="14" t="s">
        <v>39</v>
      </c>
      <c r="M14" s="15" t="s">
        <v>196</v>
      </c>
      <c r="N14" s="16" t="s">
        <v>40</v>
      </c>
      <c r="O14" s="777"/>
      <c r="P14" s="773"/>
      <c r="Q14" s="750"/>
      <c r="R14" s="751"/>
      <c r="S14" s="777"/>
      <c r="T14" s="778"/>
      <c r="U14" s="14" t="s">
        <v>39</v>
      </c>
      <c r="V14" s="15" t="s">
        <v>196</v>
      </c>
      <c r="W14" s="16" t="s">
        <v>40</v>
      </c>
      <c r="X14" s="14" t="s">
        <v>39</v>
      </c>
      <c r="Y14" s="15" t="s">
        <v>196</v>
      </c>
      <c r="Z14" s="16" t="s">
        <v>40</v>
      </c>
      <c r="AA14" s="777"/>
      <c r="AB14" s="773"/>
      <c r="AC14" s="750"/>
      <c r="AD14" s="751"/>
      <c r="AE14" s="777"/>
      <c r="AF14" s="778"/>
    </row>
    <row r="15" spans="1:32" s="19" customFormat="1" ht="22.7" customHeight="1">
      <c r="A15" s="23">
        <v>1</v>
      </c>
      <c r="B15" s="339" t="str">
        <f>реч.разв.!B17</f>
        <v>А. Мухаммадазиз</v>
      </c>
      <c r="C15" s="477">
        <v>1</v>
      </c>
      <c r="D15" s="533">
        <v>1</v>
      </c>
      <c r="E15" s="534">
        <v>2</v>
      </c>
      <c r="F15" s="477">
        <v>1</v>
      </c>
      <c r="G15" s="533">
        <v>1</v>
      </c>
      <c r="H15" s="534">
        <v>2</v>
      </c>
      <c r="I15" s="477">
        <v>1</v>
      </c>
      <c r="J15" s="533">
        <v>1</v>
      </c>
      <c r="K15" s="534">
        <v>2</v>
      </c>
      <c r="L15" s="477">
        <v>1</v>
      </c>
      <c r="M15" s="533">
        <v>1</v>
      </c>
      <c r="N15" s="534">
        <v>2</v>
      </c>
      <c r="O15" s="26">
        <f>SUM(C15,F15,I15,L15)</f>
        <v>4</v>
      </c>
      <c r="P15" s="25" t="str">
        <f>IF(O15&lt;6,"низкий",IF(O15&lt;10,"средний",IF(O15&gt;9,"высокий")))</f>
        <v>низкий</v>
      </c>
      <c r="Q15" s="26">
        <f>SUM(D15,G15,J15,M15)</f>
        <v>4</v>
      </c>
      <c r="R15" s="51" t="str">
        <f>IF(Q15&lt;6,"низкий",IF(Q15&lt;10,"средний",IF(Q15&gt;9,"высокий")))</f>
        <v>низкий</v>
      </c>
      <c r="S15" s="50">
        <f>SUM(E15,H15,K15,N15)</f>
        <v>8</v>
      </c>
      <c r="T15" s="51" t="str">
        <f>IF(S15&lt;6,"низкий",IF(S15&lt;10,"средний",IF(S15&gt;9,"высокий")))</f>
        <v>средний</v>
      </c>
      <c r="U15" s="477">
        <v>1</v>
      </c>
      <c r="V15" s="533">
        <v>1</v>
      </c>
      <c r="W15" s="534">
        <v>2</v>
      </c>
      <c r="X15" s="477">
        <v>1</v>
      </c>
      <c r="Y15" s="533">
        <v>1</v>
      </c>
      <c r="Z15" s="534">
        <v>2</v>
      </c>
      <c r="AA15" s="26">
        <f>SUM(U15,X15)</f>
        <v>2</v>
      </c>
      <c r="AB15" s="25" t="str">
        <f>IF(AA15&lt;3,"низкий",IF(AA15&lt;6,"средний",IF(AA15&gt;4,"высокий")))</f>
        <v>низкий</v>
      </c>
      <c r="AC15" s="563">
        <f>SUM(V15,Y15)</f>
        <v>2</v>
      </c>
      <c r="AD15" s="493" t="str">
        <f>IF(AC15&lt;3,"низкий",IF(AC15&lt;5,"средний",IF(AC15&gt;4,"высокий")))</f>
        <v>низкий</v>
      </c>
      <c r="AE15" s="50">
        <f>SUM(W15,Z15)</f>
        <v>4</v>
      </c>
      <c r="AF15" s="28" t="str">
        <f>IF(AE15&lt;3,"низкий",IF(AE15&lt;6,"средний",IF(AE15&gt;4,"высокий")))</f>
        <v>средний</v>
      </c>
    </row>
    <row r="16" spans="1:32" s="19" customFormat="1" ht="22.7" customHeight="1">
      <c r="A16" s="23">
        <v>2</v>
      </c>
      <c r="B16" s="340" t="str">
        <f>реч.разв.!B18</f>
        <v xml:space="preserve">Б. Ильнур </v>
      </c>
      <c r="C16" s="498">
        <v>1</v>
      </c>
      <c r="D16" s="535">
        <v>2</v>
      </c>
      <c r="E16" s="536">
        <v>2</v>
      </c>
      <c r="F16" s="498">
        <v>1</v>
      </c>
      <c r="G16" s="535">
        <v>1</v>
      </c>
      <c r="H16" s="536">
        <v>1</v>
      </c>
      <c r="I16" s="498">
        <v>1</v>
      </c>
      <c r="J16" s="535">
        <v>1</v>
      </c>
      <c r="K16" s="536">
        <v>2</v>
      </c>
      <c r="L16" s="498">
        <v>1</v>
      </c>
      <c r="M16" s="535">
        <v>2</v>
      </c>
      <c r="N16" s="536">
        <v>2</v>
      </c>
      <c r="O16" s="29">
        <f t="shared" ref="O16:O36" si="0">SUM(C16,F16,I16,L16)</f>
        <v>4</v>
      </c>
      <c r="P16" s="25" t="str">
        <f t="shared" ref="P16:P36" si="1">IF(O16&lt;6,"низкий",IF(O16&lt;10,"средний",IF(O16&gt;9,"высокий")))</f>
        <v>низкий</v>
      </c>
      <c r="Q16" s="494">
        <f>SUM(D16,G16,J16,M16)</f>
        <v>6</v>
      </c>
      <c r="R16" s="550" t="str">
        <f>IF(Q16&lt;6,"низкий",IF(Q16&lt;10,"средний",IF(Q16&gt;9,"высокий")))</f>
        <v>средний</v>
      </c>
      <c r="S16" s="52">
        <f t="shared" ref="S16:S36" si="2">SUM(E16,H16,K16,N16)</f>
        <v>7</v>
      </c>
      <c r="T16" s="53" t="str">
        <f t="shared" ref="T16:T36" si="3">IF(S16&lt;6,"низкий",IF(S16&lt;10,"средний",IF(S16&gt;9,"высокий")))</f>
        <v>средний</v>
      </c>
      <c r="U16" s="498">
        <v>2</v>
      </c>
      <c r="V16" s="535">
        <v>2</v>
      </c>
      <c r="W16" s="536">
        <v>3</v>
      </c>
      <c r="X16" s="498">
        <v>2</v>
      </c>
      <c r="Y16" s="535">
        <v>2</v>
      </c>
      <c r="Z16" s="536">
        <v>3</v>
      </c>
      <c r="AA16" s="29">
        <f>SUM(U16,X16)</f>
        <v>4</v>
      </c>
      <c r="AB16" s="25" t="str">
        <f>IF(AA16&lt;3,"низкий",IF(AA16&lt;6,"средний",IF(AA16&gt;4,"высокий")))</f>
        <v>средний</v>
      </c>
      <c r="AC16" s="494">
        <f>SUM(V16,Y16)</f>
        <v>4</v>
      </c>
      <c r="AD16" s="526" t="str">
        <f>IF(AC16&lt;3,"низкий",IF(AC16&lt;5,"средний",IF(AC16&gt;4,"высокий")))</f>
        <v>средний</v>
      </c>
      <c r="AE16" s="52">
        <f>SUM(W16,Z16)</f>
        <v>6</v>
      </c>
      <c r="AF16" s="42" t="str">
        <f>IF(AE16&lt;3,"низкий",IF(AE16&lt;6,"средний",IF(AE16&gt;4,"высокий")))</f>
        <v>высокий</v>
      </c>
    </row>
    <row r="17" spans="1:32" s="19" customFormat="1" ht="22.7" customHeight="1">
      <c r="A17" s="23">
        <v>3</v>
      </c>
      <c r="B17" s="340" t="str">
        <f>реч.разв.!B19</f>
        <v>Б. Виталина</v>
      </c>
      <c r="C17" s="498">
        <v>2</v>
      </c>
      <c r="D17" s="535">
        <v>2</v>
      </c>
      <c r="E17" s="536">
        <v>3</v>
      </c>
      <c r="F17" s="498">
        <v>1</v>
      </c>
      <c r="G17" s="535">
        <v>1</v>
      </c>
      <c r="H17" s="536">
        <v>1</v>
      </c>
      <c r="I17" s="498">
        <v>1</v>
      </c>
      <c r="J17" s="535">
        <v>2</v>
      </c>
      <c r="K17" s="536">
        <v>2</v>
      </c>
      <c r="L17" s="498">
        <v>2</v>
      </c>
      <c r="M17" s="535">
        <v>3</v>
      </c>
      <c r="N17" s="536">
        <v>3</v>
      </c>
      <c r="O17" s="29">
        <f t="shared" si="0"/>
        <v>6</v>
      </c>
      <c r="P17" s="25" t="str">
        <f t="shared" si="1"/>
        <v>средний</v>
      </c>
      <c r="Q17" s="494">
        <f t="shared" ref="Q17:Q41" si="4">SUM(D17,G17,J17,M17)</f>
        <v>8</v>
      </c>
      <c r="R17" s="550" t="str">
        <f t="shared" ref="R17:R45" si="5">IF(Q17&lt;6,"низкий",IF(Q17&lt;10,"средний",IF(Q17&gt;9,"высокий")))</f>
        <v>средний</v>
      </c>
      <c r="S17" s="52">
        <f t="shared" si="2"/>
        <v>9</v>
      </c>
      <c r="T17" s="53" t="str">
        <f t="shared" si="3"/>
        <v>средний</v>
      </c>
      <c r="U17" s="498">
        <v>2</v>
      </c>
      <c r="V17" s="535">
        <v>2</v>
      </c>
      <c r="W17" s="536">
        <v>3</v>
      </c>
      <c r="X17" s="498">
        <v>2</v>
      </c>
      <c r="Y17" s="535">
        <v>2</v>
      </c>
      <c r="Z17" s="536">
        <v>3</v>
      </c>
      <c r="AA17" s="29">
        <f t="shared" ref="AA17:AA38" si="6">SUM(U17,X17)</f>
        <v>4</v>
      </c>
      <c r="AB17" s="25" t="str">
        <f t="shared" ref="AB17:AB38" si="7">IF(AA17&lt;3,"низкий",IF(AA17&lt;6,"средний",IF(AA17&gt;4,"высокий")))</f>
        <v>средний</v>
      </c>
      <c r="AC17" s="494">
        <f t="shared" ref="AC17:AC41" si="8">SUM(V17,Y17)</f>
        <v>4</v>
      </c>
      <c r="AD17" s="526" t="str">
        <f t="shared" ref="AD17:AD45" si="9">IF(AC17&lt;3,"низкий",IF(AC17&lt;5,"средний",IF(AC17&gt;4,"высокий")))</f>
        <v>средний</v>
      </c>
      <c r="AE17" s="52">
        <f t="shared" ref="AE17:AE38" si="10">SUM(W17,Z17)</f>
        <v>6</v>
      </c>
      <c r="AF17" s="42" t="str">
        <f t="shared" ref="AF17:AF38" si="11">IF(AE17&lt;3,"низкий",IF(AE17&lt;6,"средний",IF(AE17&gt;4,"высокий")))</f>
        <v>высокий</v>
      </c>
    </row>
    <row r="18" spans="1:32" s="19" customFormat="1" ht="22.7" customHeight="1">
      <c r="A18" s="23">
        <v>4</v>
      </c>
      <c r="B18" s="340" t="str">
        <f>реч.разв.!B20</f>
        <v xml:space="preserve">Б. Зубаил </v>
      </c>
      <c r="C18" s="498">
        <v>1</v>
      </c>
      <c r="D18" s="535">
        <v>1</v>
      </c>
      <c r="E18" s="536">
        <v>2</v>
      </c>
      <c r="F18" s="498">
        <v>1</v>
      </c>
      <c r="G18" s="535">
        <v>1</v>
      </c>
      <c r="H18" s="536">
        <v>2</v>
      </c>
      <c r="I18" s="498">
        <v>1</v>
      </c>
      <c r="J18" s="535">
        <v>1</v>
      </c>
      <c r="K18" s="536">
        <v>1</v>
      </c>
      <c r="L18" s="498">
        <v>1</v>
      </c>
      <c r="M18" s="535">
        <v>2</v>
      </c>
      <c r="N18" s="536">
        <v>2</v>
      </c>
      <c r="O18" s="29">
        <f t="shared" si="0"/>
        <v>4</v>
      </c>
      <c r="P18" s="25" t="str">
        <f t="shared" si="1"/>
        <v>низкий</v>
      </c>
      <c r="Q18" s="494">
        <f t="shared" si="4"/>
        <v>5</v>
      </c>
      <c r="R18" s="550" t="str">
        <f t="shared" si="5"/>
        <v>низкий</v>
      </c>
      <c r="S18" s="52">
        <f t="shared" si="2"/>
        <v>7</v>
      </c>
      <c r="T18" s="53" t="str">
        <f t="shared" si="3"/>
        <v>средний</v>
      </c>
      <c r="U18" s="498">
        <v>1</v>
      </c>
      <c r="V18" s="535">
        <v>1</v>
      </c>
      <c r="W18" s="536">
        <v>2</v>
      </c>
      <c r="X18" s="498">
        <v>1</v>
      </c>
      <c r="Y18" s="535">
        <v>1</v>
      </c>
      <c r="Z18" s="536">
        <v>2</v>
      </c>
      <c r="AA18" s="29">
        <f t="shared" si="6"/>
        <v>2</v>
      </c>
      <c r="AB18" s="25" t="str">
        <f t="shared" si="7"/>
        <v>низкий</v>
      </c>
      <c r="AC18" s="494">
        <f t="shared" si="8"/>
        <v>2</v>
      </c>
      <c r="AD18" s="526" t="str">
        <f t="shared" si="9"/>
        <v>низкий</v>
      </c>
      <c r="AE18" s="52">
        <f t="shared" si="10"/>
        <v>4</v>
      </c>
      <c r="AF18" s="42" t="str">
        <f t="shared" si="11"/>
        <v>средний</v>
      </c>
    </row>
    <row r="19" spans="1:32" s="19" customFormat="1" ht="22.7" customHeight="1">
      <c r="A19" s="23">
        <v>5</v>
      </c>
      <c r="B19" s="340" t="str">
        <f>реч.разв.!B21</f>
        <v xml:space="preserve">В. Илья </v>
      </c>
      <c r="C19" s="498">
        <v>2</v>
      </c>
      <c r="D19" s="535">
        <v>2</v>
      </c>
      <c r="E19" s="536">
        <v>3</v>
      </c>
      <c r="F19" s="498">
        <v>1</v>
      </c>
      <c r="G19" s="535">
        <v>1</v>
      </c>
      <c r="H19" s="536">
        <v>1</v>
      </c>
      <c r="I19" s="498">
        <v>2</v>
      </c>
      <c r="J19" s="535">
        <v>2</v>
      </c>
      <c r="K19" s="536">
        <v>2</v>
      </c>
      <c r="L19" s="498">
        <v>2</v>
      </c>
      <c r="M19" s="535">
        <v>2</v>
      </c>
      <c r="N19" s="536">
        <v>3</v>
      </c>
      <c r="O19" s="29">
        <f t="shared" si="0"/>
        <v>7</v>
      </c>
      <c r="P19" s="25" t="str">
        <f t="shared" si="1"/>
        <v>средний</v>
      </c>
      <c r="Q19" s="494">
        <f t="shared" si="4"/>
        <v>7</v>
      </c>
      <c r="R19" s="550" t="str">
        <f t="shared" si="5"/>
        <v>средний</v>
      </c>
      <c r="S19" s="52">
        <f t="shared" si="2"/>
        <v>9</v>
      </c>
      <c r="T19" s="53" t="str">
        <f t="shared" si="3"/>
        <v>средний</v>
      </c>
      <c r="U19" s="498">
        <v>2</v>
      </c>
      <c r="V19" s="535">
        <v>2</v>
      </c>
      <c r="W19" s="536">
        <v>3</v>
      </c>
      <c r="X19" s="498">
        <v>2</v>
      </c>
      <c r="Y19" s="535">
        <v>2</v>
      </c>
      <c r="Z19" s="536">
        <v>3</v>
      </c>
      <c r="AA19" s="29">
        <f t="shared" si="6"/>
        <v>4</v>
      </c>
      <c r="AB19" s="25" t="str">
        <f t="shared" si="7"/>
        <v>средний</v>
      </c>
      <c r="AC19" s="494">
        <f t="shared" si="8"/>
        <v>4</v>
      </c>
      <c r="AD19" s="526" t="str">
        <f t="shared" si="9"/>
        <v>средний</v>
      </c>
      <c r="AE19" s="52">
        <f t="shared" si="10"/>
        <v>6</v>
      </c>
      <c r="AF19" s="42" t="str">
        <f t="shared" si="11"/>
        <v>высокий</v>
      </c>
    </row>
    <row r="20" spans="1:32" s="19" customFormat="1" ht="22.7" customHeight="1">
      <c r="A20" s="23">
        <v>6</v>
      </c>
      <c r="B20" s="340" t="str">
        <f>реч.разв.!B22</f>
        <v xml:space="preserve">В. Антон </v>
      </c>
      <c r="C20" s="498">
        <v>2</v>
      </c>
      <c r="D20" s="535">
        <v>2</v>
      </c>
      <c r="E20" s="536">
        <v>2</v>
      </c>
      <c r="F20" s="498">
        <v>1</v>
      </c>
      <c r="G20" s="535">
        <v>1</v>
      </c>
      <c r="H20" s="536">
        <v>1</v>
      </c>
      <c r="I20" s="498">
        <v>2</v>
      </c>
      <c r="J20" s="535">
        <v>2</v>
      </c>
      <c r="K20" s="536">
        <v>2</v>
      </c>
      <c r="L20" s="498">
        <v>1</v>
      </c>
      <c r="M20" s="535">
        <v>2</v>
      </c>
      <c r="N20" s="536">
        <v>2</v>
      </c>
      <c r="O20" s="29">
        <f t="shared" si="0"/>
        <v>6</v>
      </c>
      <c r="P20" s="25" t="str">
        <f t="shared" si="1"/>
        <v>средний</v>
      </c>
      <c r="Q20" s="494">
        <f t="shared" si="4"/>
        <v>7</v>
      </c>
      <c r="R20" s="550" t="str">
        <f t="shared" si="5"/>
        <v>средний</v>
      </c>
      <c r="S20" s="52">
        <f t="shared" si="2"/>
        <v>7</v>
      </c>
      <c r="T20" s="53" t="str">
        <f t="shared" si="3"/>
        <v>средний</v>
      </c>
      <c r="U20" s="498">
        <v>1</v>
      </c>
      <c r="V20" s="535">
        <v>2</v>
      </c>
      <c r="W20" s="536">
        <v>3</v>
      </c>
      <c r="X20" s="498">
        <v>2</v>
      </c>
      <c r="Y20" s="535">
        <v>2</v>
      </c>
      <c r="Z20" s="536">
        <v>3</v>
      </c>
      <c r="AA20" s="29">
        <f t="shared" si="6"/>
        <v>3</v>
      </c>
      <c r="AB20" s="25" t="str">
        <f t="shared" si="7"/>
        <v>средний</v>
      </c>
      <c r="AC20" s="494">
        <f t="shared" si="8"/>
        <v>4</v>
      </c>
      <c r="AD20" s="526" t="str">
        <f t="shared" si="9"/>
        <v>средний</v>
      </c>
      <c r="AE20" s="52">
        <f t="shared" si="10"/>
        <v>6</v>
      </c>
      <c r="AF20" s="42" t="str">
        <f t="shared" si="11"/>
        <v>высокий</v>
      </c>
    </row>
    <row r="21" spans="1:32" s="19" customFormat="1" ht="22.7" customHeight="1">
      <c r="A21" s="23">
        <v>7</v>
      </c>
      <c r="B21" s="340" t="str">
        <f>реч.разв.!B23</f>
        <v xml:space="preserve">Г. Байсангур </v>
      </c>
      <c r="C21" s="498">
        <v>1</v>
      </c>
      <c r="D21" s="535">
        <v>1</v>
      </c>
      <c r="E21" s="536">
        <v>2</v>
      </c>
      <c r="F21" s="498">
        <v>1</v>
      </c>
      <c r="G21" s="535">
        <v>1</v>
      </c>
      <c r="H21" s="536">
        <v>2</v>
      </c>
      <c r="I21" s="498">
        <v>1</v>
      </c>
      <c r="J21" s="535">
        <v>1</v>
      </c>
      <c r="K21" s="536">
        <v>2</v>
      </c>
      <c r="L21" s="498">
        <v>1</v>
      </c>
      <c r="M21" s="535">
        <v>1</v>
      </c>
      <c r="N21" s="536">
        <v>2</v>
      </c>
      <c r="O21" s="29">
        <f t="shared" si="0"/>
        <v>4</v>
      </c>
      <c r="P21" s="25" t="str">
        <f t="shared" si="1"/>
        <v>низкий</v>
      </c>
      <c r="Q21" s="494">
        <f t="shared" si="4"/>
        <v>4</v>
      </c>
      <c r="R21" s="550" t="str">
        <f t="shared" si="5"/>
        <v>низкий</v>
      </c>
      <c r="S21" s="52">
        <f t="shared" si="2"/>
        <v>8</v>
      </c>
      <c r="T21" s="53" t="str">
        <f t="shared" si="3"/>
        <v>средний</v>
      </c>
      <c r="U21" s="498">
        <v>2</v>
      </c>
      <c r="V21" s="535">
        <v>2</v>
      </c>
      <c r="W21" s="536">
        <v>3</v>
      </c>
      <c r="X21" s="498">
        <v>2</v>
      </c>
      <c r="Y21" s="535">
        <v>2</v>
      </c>
      <c r="Z21" s="536">
        <v>3</v>
      </c>
      <c r="AA21" s="29">
        <f t="shared" si="6"/>
        <v>4</v>
      </c>
      <c r="AB21" s="25" t="str">
        <f t="shared" si="7"/>
        <v>средний</v>
      </c>
      <c r="AC21" s="494">
        <f t="shared" si="8"/>
        <v>4</v>
      </c>
      <c r="AD21" s="526" t="str">
        <f t="shared" si="9"/>
        <v>средний</v>
      </c>
      <c r="AE21" s="52">
        <f t="shared" si="10"/>
        <v>6</v>
      </c>
      <c r="AF21" s="42" t="str">
        <f t="shared" si="11"/>
        <v>высокий</v>
      </c>
    </row>
    <row r="22" spans="1:32" s="19" customFormat="1" ht="22.7" customHeight="1">
      <c r="A22" s="23">
        <v>8</v>
      </c>
      <c r="B22" s="340" t="str">
        <f>реч.разв.!B24</f>
        <v xml:space="preserve">Г. Антонина </v>
      </c>
      <c r="C22" s="498">
        <v>2</v>
      </c>
      <c r="D22" s="535">
        <v>2</v>
      </c>
      <c r="E22" s="536">
        <v>3</v>
      </c>
      <c r="F22" s="498">
        <v>1</v>
      </c>
      <c r="G22" s="535">
        <v>1</v>
      </c>
      <c r="H22" s="536">
        <v>1</v>
      </c>
      <c r="I22" s="498">
        <v>2</v>
      </c>
      <c r="J22" s="535">
        <v>2</v>
      </c>
      <c r="K22" s="536">
        <v>2</v>
      </c>
      <c r="L22" s="498">
        <v>2</v>
      </c>
      <c r="M22" s="535">
        <v>3</v>
      </c>
      <c r="N22" s="536">
        <v>3</v>
      </c>
      <c r="O22" s="29">
        <f t="shared" si="0"/>
        <v>7</v>
      </c>
      <c r="P22" s="25" t="str">
        <f t="shared" si="1"/>
        <v>средний</v>
      </c>
      <c r="Q22" s="494">
        <f t="shared" si="4"/>
        <v>8</v>
      </c>
      <c r="R22" s="550" t="str">
        <f t="shared" si="5"/>
        <v>средний</v>
      </c>
      <c r="S22" s="52">
        <f t="shared" si="2"/>
        <v>9</v>
      </c>
      <c r="T22" s="53" t="str">
        <f t="shared" si="3"/>
        <v>средний</v>
      </c>
      <c r="U22" s="498">
        <v>3</v>
      </c>
      <c r="V22" s="535">
        <v>3</v>
      </c>
      <c r="W22" s="536">
        <v>3</v>
      </c>
      <c r="X22" s="498">
        <v>3</v>
      </c>
      <c r="Y22" s="535">
        <v>3</v>
      </c>
      <c r="Z22" s="536">
        <v>3</v>
      </c>
      <c r="AA22" s="29">
        <f t="shared" si="6"/>
        <v>6</v>
      </c>
      <c r="AB22" s="25" t="str">
        <f t="shared" si="7"/>
        <v>высокий</v>
      </c>
      <c r="AC22" s="494">
        <f t="shared" si="8"/>
        <v>6</v>
      </c>
      <c r="AD22" s="526" t="str">
        <f t="shared" si="9"/>
        <v>высокий</v>
      </c>
      <c r="AE22" s="52">
        <f t="shared" si="10"/>
        <v>6</v>
      </c>
      <c r="AF22" s="42" t="str">
        <f t="shared" si="11"/>
        <v>высокий</v>
      </c>
    </row>
    <row r="23" spans="1:32" s="19" customFormat="1" ht="22.7" customHeight="1">
      <c r="A23" s="23">
        <v>9</v>
      </c>
      <c r="B23" s="340" t="str">
        <f>реч.разв.!B25</f>
        <v xml:space="preserve">Д. Полина </v>
      </c>
      <c r="C23" s="498">
        <v>2</v>
      </c>
      <c r="D23" s="535">
        <v>2</v>
      </c>
      <c r="E23" s="536">
        <v>2</v>
      </c>
      <c r="F23" s="498">
        <v>1</v>
      </c>
      <c r="G23" s="535">
        <v>1</v>
      </c>
      <c r="H23" s="536">
        <v>2</v>
      </c>
      <c r="I23" s="498">
        <v>2</v>
      </c>
      <c r="J23" s="535">
        <v>2</v>
      </c>
      <c r="K23" s="536">
        <v>2</v>
      </c>
      <c r="L23" s="498">
        <v>2</v>
      </c>
      <c r="M23" s="535">
        <v>3</v>
      </c>
      <c r="N23" s="536">
        <v>3</v>
      </c>
      <c r="O23" s="29">
        <f t="shared" si="0"/>
        <v>7</v>
      </c>
      <c r="P23" s="25" t="str">
        <f t="shared" si="1"/>
        <v>средний</v>
      </c>
      <c r="Q23" s="494">
        <f t="shared" si="4"/>
        <v>8</v>
      </c>
      <c r="R23" s="550" t="str">
        <f t="shared" si="5"/>
        <v>средний</v>
      </c>
      <c r="S23" s="52">
        <f t="shared" si="2"/>
        <v>9</v>
      </c>
      <c r="T23" s="53" t="str">
        <f t="shared" si="3"/>
        <v>средний</v>
      </c>
      <c r="U23" s="498">
        <v>3</v>
      </c>
      <c r="V23" s="535">
        <v>3</v>
      </c>
      <c r="W23" s="536">
        <v>3</v>
      </c>
      <c r="X23" s="498">
        <v>3</v>
      </c>
      <c r="Y23" s="535">
        <v>3</v>
      </c>
      <c r="Z23" s="536">
        <v>3</v>
      </c>
      <c r="AA23" s="29">
        <f t="shared" si="6"/>
        <v>6</v>
      </c>
      <c r="AB23" s="25" t="str">
        <f t="shared" si="7"/>
        <v>высокий</v>
      </c>
      <c r="AC23" s="494">
        <f t="shared" si="8"/>
        <v>6</v>
      </c>
      <c r="AD23" s="526" t="str">
        <f t="shared" si="9"/>
        <v>высокий</v>
      </c>
      <c r="AE23" s="52">
        <f t="shared" si="10"/>
        <v>6</v>
      </c>
      <c r="AF23" s="42" t="str">
        <f t="shared" si="11"/>
        <v>высокий</v>
      </c>
    </row>
    <row r="24" spans="1:32" s="19" customFormat="1" ht="22.7" customHeight="1">
      <c r="A24" s="23">
        <v>10</v>
      </c>
      <c r="B24" s="340" t="str">
        <f>реч.разв.!B26</f>
        <v xml:space="preserve">Е. Евгений </v>
      </c>
      <c r="C24" s="498">
        <v>2</v>
      </c>
      <c r="D24" s="535">
        <v>2</v>
      </c>
      <c r="E24" s="536">
        <v>2</v>
      </c>
      <c r="F24" s="498">
        <v>1</v>
      </c>
      <c r="G24" s="535">
        <v>1</v>
      </c>
      <c r="H24" s="536">
        <v>1</v>
      </c>
      <c r="I24" s="498">
        <v>2</v>
      </c>
      <c r="J24" s="535">
        <v>2</v>
      </c>
      <c r="K24" s="536">
        <v>2</v>
      </c>
      <c r="L24" s="498">
        <v>2</v>
      </c>
      <c r="M24" s="535">
        <v>3</v>
      </c>
      <c r="N24" s="536">
        <v>3</v>
      </c>
      <c r="O24" s="29">
        <f t="shared" si="0"/>
        <v>7</v>
      </c>
      <c r="P24" s="25" t="str">
        <f t="shared" si="1"/>
        <v>средний</v>
      </c>
      <c r="Q24" s="494">
        <f t="shared" si="4"/>
        <v>8</v>
      </c>
      <c r="R24" s="550" t="str">
        <f t="shared" si="5"/>
        <v>средний</v>
      </c>
      <c r="S24" s="52">
        <f t="shared" si="2"/>
        <v>8</v>
      </c>
      <c r="T24" s="53" t="str">
        <f t="shared" si="3"/>
        <v>средний</v>
      </c>
      <c r="U24" s="498">
        <v>2</v>
      </c>
      <c r="V24" s="535">
        <v>2</v>
      </c>
      <c r="W24" s="536">
        <v>3</v>
      </c>
      <c r="X24" s="498">
        <v>2</v>
      </c>
      <c r="Y24" s="535">
        <v>2</v>
      </c>
      <c r="Z24" s="536">
        <v>3</v>
      </c>
      <c r="AA24" s="29">
        <f t="shared" si="6"/>
        <v>4</v>
      </c>
      <c r="AB24" s="25" t="str">
        <f t="shared" si="7"/>
        <v>средний</v>
      </c>
      <c r="AC24" s="494">
        <f t="shared" si="8"/>
        <v>4</v>
      </c>
      <c r="AD24" s="526" t="str">
        <f t="shared" si="9"/>
        <v>средний</v>
      </c>
      <c r="AE24" s="52">
        <f t="shared" si="10"/>
        <v>6</v>
      </c>
      <c r="AF24" s="42" t="str">
        <f t="shared" si="11"/>
        <v>высокий</v>
      </c>
    </row>
    <row r="25" spans="1:32" s="19" customFormat="1" ht="22.7" customHeight="1">
      <c r="A25" s="23">
        <v>11</v>
      </c>
      <c r="B25" s="340" t="str">
        <f>реч.разв.!B27</f>
        <v xml:space="preserve">К.Мирон </v>
      </c>
      <c r="C25" s="498">
        <v>2</v>
      </c>
      <c r="D25" s="535">
        <v>2</v>
      </c>
      <c r="E25" s="536">
        <v>2</v>
      </c>
      <c r="F25" s="498">
        <v>1</v>
      </c>
      <c r="G25" s="535">
        <v>1</v>
      </c>
      <c r="H25" s="536">
        <v>1</v>
      </c>
      <c r="I25" s="498">
        <v>1</v>
      </c>
      <c r="J25" s="535">
        <v>2</v>
      </c>
      <c r="K25" s="536">
        <v>3</v>
      </c>
      <c r="L25" s="498">
        <v>2</v>
      </c>
      <c r="M25" s="535">
        <v>2</v>
      </c>
      <c r="N25" s="536">
        <v>2</v>
      </c>
      <c r="O25" s="29">
        <f t="shared" si="0"/>
        <v>6</v>
      </c>
      <c r="P25" s="25" t="str">
        <f t="shared" si="1"/>
        <v>средний</v>
      </c>
      <c r="Q25" s="494">
        <f t="shared" si="4"/>
        <v>7</v>
      </c>
      <c r="R25" s="550" t="str">
        <f t="shared" si="5"/>
        <v>средний</v>
      </c>
      <c r="S25" s="52">
        <f t="shared" si="2"/>
        <v>8</v>
      </c>
      <c r="T25" s="53" t="str">
        <f t="shared" si="3"/>
        <v>средний</v>
      </c>
      <c r="U25" s="498">
        <v>2</v>
      </c>
      <c r="V25" s="535">
        <v>2</v>
      </c>
      <c r="W25" s="536">
        <v>3</v>
      </c>
      <c r="X25" s="498">
        <v>2</v>
      </c>
      <c r="Y25" s="535">
        <v>2</v>
      </c>
      <c r="Z25" s="536">
        <v>3</v>
      </c>
      <c r="AA25" s="29">
        <f t="shared" si="6"/>
        <v>4</v>
      </c>
      <c r="AB25" s="25" t="str">
        <f t="shared" si="7"/>
        <v>средний</v>
      </c>
      <c r="AC25" s="494">
        <f t="shared" si="8"/>
        <v>4</v>
      </c>
      <c r="AD25" s="526" t="str">
        <f t="shared" si="9"/>
        <v>средний</v>
      </c>
      <c r="AE25" s="52">
        <f t="shared" si="10"/>
        <v>6</v>
      </c>
      <c r="AF25" s="42" t="str">
        <f t="shared" si="11"/>
        <v>высокий</v>
      </c>
    </row>
    <row r="26" spans="1:32" s="19" customFormat="1" ht="22.7" customHeight="1">
      <c r="A26" s="23">
        <v>12</v>
      </c>
      <c r="B26" s="340" t="str">
        <f>реч.разв.!B28</f>
        <v>К. Ульяна</v>
      </c>
      <c r="C26" s="498">
        <v>2</v>
      </c>
      <c r="D26" s="535">
        <v>2</v>
      </c>
      <c r="E26" s="536">
        <v>3</v>
      </c>
      <c r="F26" s="498">
        <v>1</v>
      </c>
      <c r="G26" s="535">
        <v>1</v>
      </c>
      <c r="H26" s="536">
        <v>1</v>
      </c>
      <c r="I26" s="498">
        <v>1</v>
      </c>
      <c r="J26" s="535">
        <v>1</v>
      </c>
      <c r="K26" s="536">
        <v>2</v>
      </c>
      <c r="L26" s="498">
        <v>1</v>
      </c>
      <c r="M26" s="535">
        <v>2</v>
      </c>
      <c r="N26" s="536">
        <v>2</v>
      </c>
      <c r="O26" s="29">
        <f t="shared" si="0"/>
        <v>5</v>
      </c>
      <c r="P26" s="25" t="str">
        <f t="shared" si="1"/>
        <v>низкий</v>
      </c>
      <c r="Q26" s="494">
        <f t="shared" si="4"/>
        <v>6</v>
      </c>
      <c r="R26" s="550" t="str">
        <f t="shared" si="5"/>
        <v>средний</v>
      </c>
      <c r="S26" s="52">
        <f t="shared" si="2"/>
        <v>8</v>
      </c>
      <c r="T26" s="53" t="str">
        <f t="shared" si="3"/>
        <v>средний</v>
      </c>
      <c r="U26" s="498">
        <v>2</v>
      </c>
      <c r="V26" s="535">
        <v>2</v>
      </c>
      <c r="W26" s="536">
        <v>3</v>
      </c>
      <c r="X26" s="498">
        <v>2</v>
      </c>
      <c r="Y26" s="535">
        <v>2</v>
      </c>
      <c r="Z26" s="536">
        <v>3</v>
      </c>
      <c r="AA26" s="29">
        <f t="shared" si="6"/>
        <v>4</v>
      </c>
      <c r="AB26" s="25" t="str">
        <f t="shared" si="7"/>
        <v>средний</v>
      </c>
      <c r="AC26" s="494">
        <f t="shared" si="8"/>
        <v>4</v>
      </c>
      <c r="AD26" s="526" t="str">
        <f t="shared" si="9"/>
        <v>средний</v>
      </c>
      <c r="AE26" s="52">
        <f t="shared" si="10"/>
        <v>6</v>
      </c>
      <c r="AF26" s="42" t="str">
        <f t="shared" si="11"/>
        <v>высокий</v>
      </c>
    </row>
    <row r="27" spans="1:32" s="19" customFormat="1" ht="22.7" customHeight="1">
      <c r="A27" s="23">
        <v>13</v>
      </c>
      <c r="B27" s="340" t="str">
        <f>реч.разв.!B29</f>
        <v xml:space="preserve">К. Аделина </v>
      </c>
      <c r="C27" s="498">
        <v>2</v>
      </c>
      <c r="D27" s="535">
        <v>2</v>
      </c>
      <c r="E27" s="536">
        <v>2</v>
      </c>
      <c r="F27" s="498">
        <v>1</v>
      </c>
      <c r="G27" s="535">
        <v>1</v>
      </c>
      <c r="H27" s="536">
        <v>1</v>
      </c>
      <c r="I27" s="498">
        <v>1</v>
      </c>
      <c r="J27" s="535">
        <v>2</v>
      </c>
      <c r="K27" s="536">
        <v>2</v>
      </c>
      <c r="L27" s="498">
        <v>1</v>
      </c>
      <c r="M27" s="535">
        <v>2</v>
      </c>
      <c r="N27" s="536">
        <v>3</v>
      </c>
      <c r="O27" s="29">
        <f t="shared" si="0"/>
        <v>5</v>
      </c>
      <c r="P27" s="25" t="str">
        <f t="shared" si="1"/>
        <v>низкий</v>
      </c>
      <c r="Q27" s="494">
        <f t="shared" si="4"/>
        <v>7</v>
      </c>
      <c r="R27" s="550" t="str">
        <f t="shared" si="5"/>
        <v>средний</v>
      </c>
      <c r="S27" s="52">
        <f t="shared" si="2"/>
        <v>8</v>
      </c>
      <c r="T27" s="53" t="str">
        <f t="shared" si="3"/>
        <v>средний</v>
      </c>
      <c r="U27" s="498">
        <v>2</v>
      </c>
      <c r="V27" s="535">
        <v>3</v>
      </c>
      <c r="W27" s="536">
        <v>3</v>
      </c>
      <c r="X27" s="498">
        <v>2</v>
      </c>
      <c r="Y27" s="535">
        <v>3</v>
      </c>
      <c r="Z27" s="536">
        <v>3</v>
      </c>
      <c r="AA27" s="29">
        <f t="shared" si="6"/>
        <v>4</v>
      </c>
      <c r="AB27" s="25" t="str">
        <f t="shared" si="7"/>
        <v>средний</v>
      </c>
      <c r="AC27" s="494">
        <f t="shared" si="8"/>
        <v>6</v>
      </c>
      <c r="AD27" s="526" t="str">
        <f t="shared" si="9"/>
        <v>высокий</v>
      </c>
      <c r="AE27" s="52">
        <f t="shared" si="10"/>
        <v>6</v>
      </c>
      <c r="AF27" s="42" t="str">
        <f t="shared" si="11"/>
        <v>высокий</v>
      </c>
    </row>
    <row r="28" spans="1:32" s="19" customFormat="1" ht="22.7" customHeight="1">
      <c r="A28" s="23">
        <v>14</v>
      </c>
      <c r="B28" s="340" t="str">
        <f>реч.разв.!B30</f>
        <v>М. Руслан</v>
      </c>
      <c r="C28" s="498">
        <v>2</v>
      </c>
      <c r="D28" s="535">
        <v>2</v>
      </c>
      <c r="E28" s="536">
        <v>3</v>
      </c>
      <c r="F28" s="498">
        <v>1</v>
      </c>
      <c r="G28" s="535">
        <v>1</v>
      </c>
      <c r="H28" s="536">
        <v>2</v>
      </c>
      <c r="I28" s="498">
        <v>1</v>
      </c>
      <c r="J28" s="535">
        <v>1</v>
      </c>
      <c r="K28" s="536">
        <v>2</v>
      </c>
      <c r="L28" s="498">
        <v>1</v>
      </c>
      <c r="M28" s="535">
        <v>1</v>
      </c>
      <c r="N28" s="536">
        <v>2</v>
      </c>
      <c r="O28" s="29">
        <f t="shared" si="0"/>
        <v>5</v>
      </c>
      <c r="P28" s="25" t="str">
        <f t="shared" si="1"/>
        <v>низкий</v>
      </c>
      <c r="Q28" s="494">
        <f t="shared" si="4"/>
        <v>5</v>
      </c>
      <c r="R28" s="550" t="str">
        <f t="shared" si="5"/>
        <v>низкий</v>
      </c>
      <c r="S28" s="52">
        <f t="shared" si="2"/>
        <v>9</v>
      </c>
      <c r="T28" s="53" t="str">
        <f t="shared" si="3"/>
        <v>средний</v>
      </c>
      <c r="U28" s="498">
        <v>2</v>
      </c>
      <c r="V28" s="535">
        <v>2</v>
      </c>
      <c r="W28" s="536">
        <v>3</v>
      </c>
      <c r="X28" s="498">
        <v>2</v>
      </c>
      <c r="Y28" s="535">
        <v>2</v>
      </c>
      <c r="Z28" s="536">
        <v>3</v>
      </c>
      <c r="AA28" s="29">
        <f t="shared" si="6"/>
        <v>4</v>
      </c>
      <c r="AB28" s="25" t="str">
        <f t="shared" si="7"/>
        <v>средний</v>
      </c>
      <c r="AC28" s="494">
        <f t="shared" si="8"/>
        <v>4</v>
      </c>
      <c r="AD28" s="526" t="str">
        <f t="shared" si="9"/>
        <v>средний</v>
      </c>
      <c r="AE28" s="52">
        <f t="shared" si="10"/>
        <v>6</v>
      </c>
      <c r="AF28" s="42" t="str">
        <f t="shared" si="11"/>
        <v>высокий</v>
      </c>
    </row>
    <row r="29" spans="1:32" s="19" customFormat="1" ht="22.7" customHeight="1">
      <c r="A29" s="23">
        <v>15</v>
      </c>
      <c r="B29" s="340" t="str">
        <f>реч.разв.!B31</f>
        <v xml:space="preserve">П. Екатерина </v>
      </c>
      <c r="C29" s="498">
        <v>2</v>
      </c>
      <c r="D29" s="535">
        <v>2</v>
      </c>
      <c r="E29" s="536">
        <v>2</v>
      </c>
      <c r="F29" s="498">
        <v>1</v>
      </c>
      <c r="G29" s="535">
        <v>1</v>
      </c>
      <c r="H29" s="536">
        <v>2</v>
      </c>
      <c r="I29" s="498">
        <v>2</v>
      </c>
      <c r="J29" s="535">
        <v>2</v>
      </c>
      <c r="K29" s="536">
        <v>2</v>
      </c>
      <c r="L29" s="498">
        <v>2</v>
      </c>
      <c r="M29" s="535">
        <v>2</v>
      </c>
      <c r="N29" s="536">
        <v>2</v>
      </c>
      <c r="O29" s="29">
        <f t="shared" si="0"/>
        <v>7</v>
      </c>
      <c r="P29" s="25" t="str">
        <f t="shared" si="1"/>
        <v>средний</v>
      </c>
      <c r="Q29" s="494">
        <f t="shared" si="4"/>
        <v>7</v>
      </c>
      <c r="R29" s="550" t="str">
        <f t="shared" si="5"/>
        <v>средний</v>
      </c>
      <c r="S29" s="52">
        <f t="shared" si="2"/>
        <v>8</v>
      </c>
      <c r="T29" s="53" t="str">
        <f t="shared" si="3"/>
        <v>средний</v>
      </c>
      <c r="U29" s="498">
        <v>3</v>
      </c>
      <c r="V29" s="535">
        <v>2</v>
      </c>
      <c r="W29" s="536">
        <v>3</v>
      </c>
      <c r="X29" s="498">
        <v>3</v>
      </c>
      <c r="Y29" s="535">
        <v>3</v>
      </c>
      <c r="Z29" s="536">
        <v>3</v>
      </c>
      <c r="AA29" s="29">
        <f t="shared" si="6"/>
        <v>6</v>
      </c>
      <c r="AB29" s="25" t="str">
        <f t="shared" si="7"/>
        <v>высокий</v>
      </c>
      <c r="AC29" s="494">
        <f t="shared" si="8"/>
        <v>5</v>
      </c>
      <c r="AD29" s="526" t="str">
        <f t="shared" si="9"/>
        <v>высокий</v>
      </c>
      <c r="AE29" s="52">
        <f t="shared" si="10"/>
        <v>6</v>
      </c>
      <c r="AF29" s="42" t="str">
        <f t="shared" si="11"/>
        <v>высокий</v>
      </c>
    </row>
    <row r="30" spans="1:32" s="19" customFormat="1" ht="22.7" customHeight="1">
      <c r="A30" s="23">
        <v>16</v>
      </c>
      <c r="B30" s="340" t="str">
        <f>реч.разв.!B32</f>
        <v>П. Валерия</v>
      </c>
      <c r="C30" s="498">
        <v>2</v>
      </c>
      <c r="D30" s="535">
        <v>2</v>
      </c>
      <c r="E30" s="536">
        <v>2</v>
      </c>
      <c r="F30" s="498">
        <v>1</v>
      </c>
      <c r="G30" s="535">
        <v>1</v>
      </c>
      <c r="H30" s="536">
        <v>2</v>
      </c>
      <c r="I30" s="498">
        <v>1</v>
      </c>
      <c r="J30" s="535">
        <v>2</v>
      </c>
      <c r="K30" s="536">
        <v>3</v>
      </c>
      <c r="L30" s="498">
        <v>2</v>
      </c>
      <c r="M30" s="535">
        <v>2</v>
      </c>
      <c r="N30" s="536">
        <v>2</v>
      </c>
      <c r="O30" s="29">
        <f t="shared" si="0"/>
        <v>6</v>
      </c>
      <c r="P30" s="25" t="str">
        <f t="shared" si="1"/>
        <v>средний</v>
      </c>
      <c r="Q30" s="494">
        <f t="shared" si="4"/>
        <v>7</v>
      </c>
      <c r="R30" s="550" t="str">
        <f t="shared" si="5"/>
        <v>средний</v>
      </c>
      <c r="S30" s="52">
        <f t="shared" si="2"/>
        <v>9</v>
      </c>
      <c r="T30" s="53" t="str">
        <f t="shared" si="3"/>
        <v>средний</v>
      </c>
      <c r="U30" s="498">
        <v>2</v>
      </c>
      <c r="V30" s="535">
        <v>2</v>
      </c>
      <c r="W30" s="536">
        <v>3</v>
      </c>
      <c r="X30" s="498">
        <v>2</v>
      </c>
      <c r="Y30" s="535">
        <v>3</v>
      </c>
      <c r="Z30" s="536">
        <v>3</v>
      </c>
      <c r="AA30" s="29">
        <f t="shared" si="6"/>
        <v>4</v>
      </c>
      <c r="AB30" s="25" t="str">
        <f t="shared" si="7"/>
        <v>средний</v>
      </c>
      <c r="AC30" s="494">
        <f t="shared" si="8"/>
        <v>5</v>
      </c>
      <c r="AD30" s="526" t="str">
        <f t="shared" si="9"/>
        <v>высокий</v>
      </c>
      <c r="AE30" s="52">
        <f t="shared" si="10"/>
        <v>6</v>
      </c>
      <c r="AF30" s="42" t="str">
        <f t="shared" si="11"/>
        <v>высокий</v>
      </c>
    </row>
    <row r="31" spans="1:32" s="19" customFormat="1" ht="22.7" customHeight="1">
      <c r="A31" s="23">
        <v>17</v>
      </c>
      <c r="B31" s="340" t="str">
        <f>реч.разв.!B33</f>
        <v>Р. Матвей</v>
      </c>
      <c r="C31" s="498">
        <v>2</v>
      </c>
      <c r="D31" s="535">
        <v>2</v>
      </c>
      <c r="E31" s="536">
        <v>2</v>
      </c>
      <c r="F31" s="498">
        <v>1</v>
      </c>
      <c r="G31" s="535">
        <v>1</v>
      </c>
      <c r="H31" s="536">
        <v>1</v>
      </c>
      <c r="I31" s="498">
        <v>2</v>
      </c>
      <c r="J31" s="535">
        <v>2</v>
      </c>
      <c r="K31" s="536">
        <v>3</v>
      </c>
      <c r="L31" s="498">
        <v>2</v>
      </c>
      <c r="M31" s="535">
        <v>3</v>
      </c>
      <c r="N31" s="536">
        <v>3</v>
      </c>
      <c r="O31" s="29">
        <f t="shared" si="0"/>
        <v>7</v>
      </c>
      <c r="P31" s="25" t="str">
        <f t="shared" si="1"/>
        <v>средний</v>
      </c>
      <c r="Q31" s="494">
        <f t="shared" si="4"/>
        <v>8</v>
      </c>
      <c r="R31" s="550" t="str">
        <f t="shared" si="5"/>
        <v>средний</v>
      </c>
      <c r="S31" s="52">
        <f t="shared" si="2"/>
        <v>9</v>
      </c>
      <c r="T31" s="53" t="str">
        <f t="shared" si="3"/>
        <v>средний</v>
      </c>
      <c r="U31" s="498">
        <v>3</v>
      </c>
      <c r="V31" s="535">
        <v>3</v>
      </c>
      <c r="W31" s="536">
        <v>3</v>
      </c>
      <c r="X31" s="498">
        <v>3</v>
      </c>
      <c r="Y31" s="535">
        <v>3</v>
      </c>
      <c r="Z31" s="536">
        <v>3</v>
      </c>
      <c r="AA31" s="29">
        <f t="shared" si="6"/>
        <v>6</v>
      </c>
      <c r="AB31" s="25" t="str">
        <f t="shared" si="7"/>
        <v>высокий</v>
      </c>
      <c r="AC31" s="494">
        <f t="shared" si="8"/>
        <v>6</v>
      </c>
      <c r="AD31" s="526" t="str">
        <f t="shared" si="9"/>
        <v>высокий</v>
      </c>
      <c r="AE31" s="52">
        <f t="shared" si="10"/>
        <v>6</v>
      </c>
      <c r="AF31" s="42" t="str">
        <f t="shared" si="11"/>
        <v>высокий</v>
      </c>
    </row>
    <row r="32" spans="1:32" s="19" customFormat="1" ht="22.7" customHeight="1">
      <c r="A32" s="23">
        <v>18</v>
      </c>
      <c r="B32" s="340" t="str">
        <f>реч.разв.!B34</f>
        <v xml:space="preserve">Р. Артем </v>
      </c>
      <c r="C32" s="498">
        <v>2</v>
      </c>
      <c r="D32" s="535">
        <v>2</v>
      </c>
      <c r="E32" s="536">
        <v>3</v>
      </c>
      <c r="F32" s="498">
        <v>1</v>
      </c>
      <c r="G32" s="535">
        <v>1</v>
      </c>
      <c r="H32" s="536">
        <v>1</v>
      </c>
      <c r="I32" s="498">
        <v>1</v>
      </c>
      <c r="J32" s="535">
        <v>1</v>
      </c>
      <c r="K32" s="536">
        <v>2</v>
      </c>
      <c r="L32" s="498">
        <v>2</v>
      </c>
      <c r="M32" s="535">
        <v>2</v>
      </c>
      <c r="N32" s="536">
        <v>2</v>
      </c>
      <c r="O32" s="29">
        <f t="shared" si="0"/>
        <v>6</v>
      </c>
      <c r="P32" s="25" t="str">
        <f t="shared" si="1"/>
        <v>средний</v>
      </c>
      <c r="Q32" s="494">
        <f t="shared" si="4"/>
        <v>6</v>
      </c>
      <c r="R32" s="550" t="str">
        <f t="shared" si="5"/>
        <v>средний</v>
      </c>
      <c r="S32" s="52">
        <f t="shared" si="2"/>
        <v>8</v>
      </c>
      <c r="T32" s="53" t="str">
        <f t="shared" si="3"/>
        <v>средний</v>
      </c>
      <c r="U32" s="498">
        <v>2</v>
      </c>
      <c r="V32" s="535">
        <v>2</v>
      </c>
      <c r="W32" s="536">
        <v>3</v>
      </c>
      <c r="X32" s="498">
        <v>2</v>
      </c>
      <c r="Y32" s="535">
        <v>2</v>
      </c>
      <c r="Z32" s="536">
        <v>3</v>
      </c>
      <c r="AA32" s="29">
        <f t="shared" si="6"/>
        <v>4</v>
      </c>
      <c r="AB32" s="25" t="str">
        <f t="shared" si="7"/>
        <v>средний</v>
      </c>
      <c r="AC32" s="494">
        <f t="shared" si="8"/>
        <v>4</v>
      </c>
      <c r="AD32" s="526" t="str">
        <f t="shared" si="9"/>
        <v>средний</v>
      </c>
      <c r="AE32" s="52">
        <f t="shared" si="10"/>
        <v>6</v>
      </c>
      <c r="AF32" s="42" t="str">
        <f t="shared" si="11"/>
        <v>высокий</v>
      </c>
    </row>
    <row r="33" spans="1:32" s="19" customFormat="1" ht="22.7" customHeight="1">
      <c r="A33" s="23">
        <v>19</v>
      </c>
      <c r="B33" s="340" t="str">
        <f>реч.разв.!B35</f>
        <v xml:space="preserve">С. Ханифа </v>
      </c>
      <c r="C33" s="498">
        <v>2</v>
      </c>
      <c r="D33" s="535">
        <v>2</v>
      </c>
      <c r="E33" s="536">
        <v>2</v>
      </c>
      <c r="F33" s="498">
        <v>1</v>
      </c>
      <c r="G33" s="535">
        <v>1</v>
      </c>
      <c r="H33" s="536">
        <v>2</v>
      </c>
      <c r="I33" s="498">
        <v>1</v>
      </c>
      <c r="J33" s="535">
        <v>1</v>
      </c>
      <c r="K33" s="536">
        <v>2</v>
      </c>
      <c r="L33" s="498">
        <v>1</v>
      </c>
      <c r="M33" s="535">
        <v>1</v>
      </c>
      <c r="N33" s="536">
        <v>2</v>
      </c>
      <c r="O33" s="29">
        <f t="shared" si="0"/>
        <v>5</v>
      </c>
      <c r="P33" s="25" t="str">
        <f t="shared" si="1"/>
        <v>низкий</v>
      </c>
      <c r="Q33" s="494">
        <f t="shared" si="4"/>
        <v>5</v>
      </c>
      <c r="R33" s="550" t="str">
        <f t="shared" si="5"/>
        <v>низкий</v>
      </c>
      <c r="S33" s="52">
        <f t="shared" si="2"/>
        <v>8</v>
      </c>
      <c r="T33" s="53" t="str">
        <f t="shared" si="3"/>
        <v>средний</v>
      </c>
      <c r="U33" s="498">
        <v>1</v>
      </c>
      <c r="V33" s="535">
        <v>1</v>
      </c>
      <c r="W33" s="536">
        <v>2</v>
      </c>
      <c r="X33" s="498">
        <v>2</v>
      </c>
      <c r="Y33" s="535">
        <v>2</v>
      </c>
      <c r="Z33" s="536">
        <v>3</v>
      </c>
      <c r="AA33" s="29">
        <f t="shared" si="6"/>
        <v>3</v>
      </c>
      <c r="AB33" s="25" t="str">
        <f t="shared" si="7"/>
        <v>средний</v>
      </c>
      <c r="AC33" s="494">
        <f t="shared" si="8"/>
        <v>3</v>
      </c>
      <c r="AD33" s="526" t="str">
        <f t="shared" si="9"/>
        <v>средний</v>
      </c>
      <c r="AE33" s="52">
        <f t="shared" si="10"/>
        <v>5</v>
      </c>
      <c r="AF33" s="42" t="str">
        <f t="shared" si="11"/>
        <v>средний</v>
      </c>
    </row>
    <row r="34" spans="1:32" s="19" customFormat="1" ht="22.7" customHeight="1">
      <c r="A34" s="23">
        <v>20</v>
      </c>
      <c r="B34" s="340" t="str">
        <f>реч.разв.!B36</f>
        <v xml:space="preserve">С. Артур </v>
      </c>
      <c r="C34" s="498">
        <v>2</v>
      </c>
      <c r="D34" s="535">
        <v>3</v>
      </c>
      <c r="E34" s="536">
        <v>3</v>
      </c>
      <c r="F34" s="498">
        <v>1</v>
      </c>
      <c r="G34" s="535">
        <v>1</v>
      </c>
      <c r="H34" s="536">
        <v>2</v>
      </c>
      <c r="I34" s="498">
        <v>2</v>
      </c>
      <c r="J34" s="535">
        <v>3</v>
      </c>
      <c r="K34" s="536">
        <v>3</v>
      </c>
      <c r="L34" s="498">
        <v>2</v>
      </c>
      <c r="M34" s="535">
        <v>3</v>
      </c>
      <c r="N34" s="536">
        <v>3</v>
      </c>
      <c r="O34" s="29">
        <f t="shared" si="0"/>
        <v>7</v>
      </c>
      <c r="P34" s="25" t="str">
        <f t="shared" si="1"/>
        <v>средний</v>
      </c>
      <c r="Q34" s="494">
        <f t="shared" si="4"/>
        <v>10</v>
      </c>
      <c r="R34" s="550" t="str">
        <f t="shared" si="5"/>
        <v>высокий</v>
      </c>
      <c r="S34" s="52">
        <f t="shared" si="2"/>
        <v>11</v>
      </c>
      <c r="T34" s="53" t="str">
        <f t="shared" si="3"/>
        <v>высокий</v>
      </c>
      <c r="U34" s="498">
        <v>2</v>
      </c>
      <c r="V34" s="535">
        <v>2</v>
      </c>
      <c r="W34" s="536">
        <v>3</v>
      </c>
      <c r="X34" s="498">
        <v>2</v>
      </c>
      <c r="Y34" s="535">
        <v>2</v>
      </c>
      <c r="Z34" s="536">
        <v>3</v>
      </c>
      <c r="AA34" s="29">
        <f t="shared" si="6"/>
        <v>4</v>
      </c>
      <c r="AB34" s="25" t="str">
        <f t="shared" si="7"/>
        <v>средний</v>
      </c>
      <c r="AC34" s="494">
        <f t="shared" si="8"/>
        <v>4</v>
      </c>
      <c r="AD34" s="526" t="str">
        <f t="shared" si="9"/>
        <v>средний</v>
      </c>
      <c r="AE34" s="52">
        <f t="shared" si="10"/>
        <v>6</v>
      </c>
      <c r="AF34" s="42" t="str">
        <f t="shared" si="11"/>
        <v>высокий</v>
      </c>
    </row>
    <row r="35" spans="1:32" s="19" customFormat="1" ht="22.7" customHeight="1">
      <c r="A35" s="23">
        <v>21</v>
      </c>
      <c r="B35" s="340" t="str">
        <f>реч.разв.!B37</f>
        <v>С. Анатолий</v>
      </c>
      <c r="C35" s="498">
        <v>2</v>
      </c>
      <c r="D35" s="537">
        <v>2</v>
      </c>
      <c r="E35" s="538">
        <v>2</v>
      </c>
      <c r="F35" s="498">
        <v>1</v>
      </c>
      <c r="G35" s="537">
        <v>1</v>
      </c>
      <c r="H35" s="538">
        <v>1</v>
      </c>
      <c r="I35" s="498">
        <v>1</v>
      </c>
      <c r="J35" s="537">
        <v>1</v>
      </c>
      <c r="K35" s="538">
        <v>1</v>
      </c>
      <c r="L35" s="498">
        <v>1</v>
      </c>
      <c r="M35" s="537">
        <v>1</v>
      </c>
      <c r="N35" s="538">
        <v>2</v>
      </c>
      <c r="O35" s="29">
        <f t="shared" si="0"/>
        <v>5</v>
      </c>
      <c r="P35" s="25" t="str">
        <f t="shared" si="1"/>
        <v>низкий</v>
      </c>
      <c r="Q35" s="494">
        <f t="shared" si="4"/>
        <v>5</v>
      </c>
      <c r="R35" s="550" t="str">
        <f t="shared" si="5"/>
        <v>низкий</v>
      </c>
      <c r="S35" s="52">
        <f t="shared" si="2"/>
        <v>6</v>
      </c>
      <c r="T35" s="53" t="str">
        <f t="shared" si="3"/>
        <v>средний</v>
      </c>
      <c r="U35" s="498">
        <v>1</v>
      </c>
      <c r="V35" s="537">
        <v>1</v>
      </c>
      <c r="W35" s="538">
        <v>2</v>
      </c>
      <c r="X35" s="498">
        <v>1</v>
      </c>
      <c r="Y35" s="537">
        <v>1</v>
      </c>
      <c r="Z35" s="538">
        <v>1</v>
      </c>
      <c r="AA35" s="29">
        <f t="shared" si="6"/>
        <v>2</v>
      </c>
      <c r="AB35" s="25" t="str">
        <f t="shared" si="7"/>
        <v>низкий</v>
      </c>
      <c r="AC35" s="494">
        <f t="shared" si="8"/>
        <v>2</v>
      </c>
      <c r="AD35" s="526" t="str">
        <f t="shared" si="9"/>
        <v>низкий</v>
      </c>
      <c r="AE35" s="52">
        <f t="shared" si="10"/>
        <v>3</v>
      </c>
      <c r="AF35" s="42" t="str">
        <f t="shared" si="11"/>
        <v>средний</v>
      </c>
    </row>
    <row r="36" spans="1:32" s="19" customFormat="1" ht="22.7" customHeight="1">
      <c r="A36" s="23">
        <v>22</v>
      </c>
      <c r="B36" s="340" t="str">
        <f>реч.разв.!B38</f>
        <v xml:space="preserve">С. Юлия </v>
      </c>
      <c r="C36" s="498">
        <v>2</v>
      </c>
      <c r="D36" s="535">
        <v>2</v>
      </c>
      <c r="E36" s="536">
        <v>3</v>
      </c>
      <c r="F36" s="498">
        <v>1</v>
      </c>
      <c r="G36" s="535">
        <v>1</v>
      </c>
      <c r="H36" s="536">
        <v>2</v>
      </c>
      <c r="I36" s="498">
        <v>1</v>
      </c>
      <c r="J36" s="535">
        <v>1</v>
      </c>
      <c r="K36" s="536">
        <v>1</v>
      </c>
      <c r="L36" s="498">
        <v>2</v>
      </c>
      <c r="M36" s="535">
        <v>2</v>
      </c>
      <c r="N36" s="536">
        <v>3</v>
      </c>
      <c r="O36" s="29">
        <f t="shared" si="0"/>
        <v>6</v>
      </c>
      <c r="P36" s="25" t="str">
        <f t="shared" si="1"/>
        <v>средний</v>
      </c>
      <c r="Q36" s="494">
        <f t="shared" si="4"/>
        <v>6</v>
      </c>
      <c r="R36" s="550" t="str">
        <f t="shared" si="5"/>
        <v>средний</v>
      </c>
      <c r="S36" s="52">
        <f t="shared" si="2"/>
        <v>9</v>
      </c>
      <c r="T36" s="53" t="str">
        <f t="shared" si="3"/>
        <v>средний</v>
      </c>
      <c r="U36" s="498">
        <v>2</v>
      </c>
      <c r="V36" s="535">
        <v>2</v>
      </c>
      <c r="W36" s="536">
        <v>3</v>
      </c>
      <c r="X36" s="498">
        <v>2</v>
      </c>
      <c r="Y36" s="535">
        <v>2</v>
      </c>
      <c r="Z36" s="536">
        <v>3</v>
      </c>
      <c r="AA36" s="29">
        <f t="shared" si="6"/>
        <v>4</v>
      </c>
      <c r="AB36" s="25" t="str">
        <f t="shared" si="7"/>
        <v>средний</v>
      </c>
      <c r="AC36" s="494">
        <f t="shared" si="8"/>
        <v>4</v>
      </c>
      <c r="AD36" s="526" t="str">
        <f t="shared" si="9"/>
        <v>средний</v>
      </c>
      <c r="AE36" s="52">
        <f t="shared" si="10"/>
        <v>6</v>
      </c>
      <c r="AF36" s="42" t="str">
        <f t="shared" si="11"/>
        <v>высокий</v>
      </c>
    </row>
    <row r="37" spans="1:32" s="19" customFormat="1" ht="22.7" customHeight="1">
      <c r="A37" s="23">
        <v>23</v>
      </c>
      <c r="B37" s="340" t="str">
        <f>реч.разв.!B39</f>
        <v xml:space="preserve">У. Давид </v>
      </c>
      <c r="C37" s="498">
        <v>2</v>
      </c>
      <c r="D37" s="539">
        <v>2</v>
      </c>
      <c r="E37" s="534">
        <v>2</v>
      </c>
      <c r="F37" s="498">
        <v>1</v>
      </c>
      <c r="G37" s="539">
        <v>1</v>
      </c>
      <c r="H37" s="534">
        <v>1</v>
      </c>
      <c r="I37" s="498">
        <v>2</v>
      </c>
      <c r="J37" s="539">
        <v>2</v>
      </c>
      <c r="K37" s="534">
        <v>3</v>
      </c>
      <c r="L37" s="498">
        <v>2</v>
      </c>
      <c r="M37" s="539">
        <v>2</v>
      </c>
      <c r="N37" s="534">
        <v>2</v>
      </c>
      <c r="O37" s="29">
        <f t="shared" ref="O37:O38" si="12">SUM(C37,F37,I37,L37)</f>
        <v>7</v>
      </c>
      <c r="P37" s="25" t="str">
        <f t="shared" ref="P37:P38" si="13">IF(O37&lt;6,"низкий",IF(O37&lt;10,"средний",IF(O37&gt;9,"высокий")))</f>
        <v>средний</v>
      </c>
      <c r="Q37" s="494">
        <f t="shared" si="4"/>
        <v>7</v>
      </c>
      <c r="R37" s="550" t="str">
        <f t="shared" si="5"/>
        <v>средний</v>
      </c>
      <c r="S37" s="52">
        <f t="shared" ref="S37:S38" si="14">SUM(E37,H37,K37,N37)</f>
        <v>8</v>
      </c>
      <c r="T37" s="53" t="str">
        <f t="shared" ref="T37:T38" si="15">IF(S37&lt;6,"низкий",IF(S37&lt;10,"средний",IF(S37&gt;9,"высокий")))</f>
        <v>средний</v>
      </c>
      <c r="U37" s="498">
        <v>2</v>
      </c>
      <c r="V37" s="539">
        <v>2</v>
      </c>
      <c r="W37" s="534">
        <v>3</v>
      </c>
      <c r="X37" s="498">
        <v>2</v>
      </c>
      <c r="Y37" s="539">
        <v>2</v>
      </c>
      <c r="Z37" s="534">
        <v>3</v>
      </c>
      <c r="AA37" s="29">
        <f t="shared" si="6"/>
        <v>4</v>
      </c>
      <c r="AB37" s="25" t="str">
        <f t="shared" si="7"/>
        <v>средний</v>
      </c>
      <c r="AC37" s="494">
        <f t="shared" si="8"/>
        <v>4</v>
      </c>
      <c r="AD37" s="526" t="str">
        <f t="shared" si="9"/>
        <v>средний</v>
      </c>
      <c r="AE37" s="52">
        <f t="shared" si="10"/>
        <v>6</v>
      </c>
      <c r="AF37" s="42" t="str">
        <f t="shared" si="11"/>
        <v>высокий</v>
      </c>
    </row>
    <row r="38" spans="1:32" s="19" customFormat="1" ht="22.7" customHeight="1">
      <c r="A38" s="23">
        <v>24</v>
      </c>
      <c r="B38" s="340" t="str">
        <f>реч.разв.!B40</f>
        <v xml:space="preserve">Ф. Данил </v>
      </c>
      <c r="C38" s="498">
        <v>2</v>
      </c>
      <c r="D38" s="539">
        <v>2</v>
      </c>
      <c r="E38" s="534">
        <v>2</v>
      </c>
      <c r="F38" s="498">
        <v>1</v>
      </c>
      <c r="G38" s="539">
        <v>1</v>
      </c>
      <c r="H38" s="534">
        <v>1</v>
      </c>
      <c r="I38" s="498">
        <v>1</v>
      </c>
      <c r="J38" s="539">
        <v>1</v>
      </c>
      <c r="K38" s="534">
        <v>1</v>
      </c>
      <c r="L38" s="498">
        <v>2</v>
      </c>
      <c r="M38" s="539">
        <v>2</v>
      </c>
      <c r="N38" s="534">
        <v>3</v>
      </c>
      <c r="O38" s="29">
        <f t="shared" si="12"/>
        <v>6</v>
      </c>
      <c r="P38" s="25" t="str">
        <f t="shared" si="13"/>
        <v>средний</v>
      </c>
      <c r="Q38" s="494">
        <f t="shared" si="4"/>
        <v>6</v>
      </c>
      <c r="R38" s="550" t="str">
        <f t="shared" si="5"/>
        <v>средний</v>
      </c>
      <c r="S38" s="52">
        <f t="shared" si="14"/>
        <v>7</v>
      </c>
      <c r="T38" s="53" t="str">
        <f t="shared" si="15"/>
        <v>средний</v>
      </c>
      <c r="U38" s="498">
        <v>2</v>
      </c>
      <c r="V38" s="539">
        <v>2</v>
      </c>
      <c r="W38" s="534">
        <v>3</v>
      </c>
      <c r="X38" s="498">
        <v>2</v>
      </c>
      <c r="Y38" s="539">
        <v>2</v>
      </c>
      <c r="Z38" s="534">
        <v>3</v>
      </c>
      <c r="AA38" s="29">
        <f t="shared" si="6"/>
        <v>4</v>
      </c>
      <c r="AB38" s="25" t="str">
        <f t="shared" si="7"/>
        <v>средний</v>
      </c>
      <c r="AC38" s="494">
        <f t="shared" si="8"/>
        <v>4</v>
      </c>
      <c r="AD38" s="526" t="str">
        <f t="shared" si="9"/>
        <v>средний</v>
      </c>
      <c r="AE38" s="52">
        <f t="shared" si="10"/>
        <v>6</v>
      </c>
      <c r="AF38" s="42" t="str">
        <f t="shared" si="11"/>
        <v>высокий</v>
      </c>
    </row>
    <row r="39" spans="1:32" s="19" customFormat="1" ht="22.7" customHeight="1">
      <c r="A39" s="23">
        <v>25</v>
      </c>
      <c r="B39" s="340" t="str">
        <f>реч.разв.!B41</f>
        <v xml:space="preserve">Ф. Кира </v>
      </c>
      <c r="C39" s="540">
        <v>2</v>
      </c>
      <c r="D39" s="541">
        <v>2</v>
      </c>
      <c r="E39" s="542">
        <v>3</v>
      </c>
      <c r="F39" s="540">
        <v>1</v>
      </c>
      <c r="G39" s="541">
        <v>1</v>
      </c>
      <c r="H39" s="542">
        <v>2</v>
      </c>
      <c r="I39" s="540">
        <v>2</v>
      </c>
      <c r="J39" s="541">
        <v>2</v>
      </c>
      <c r="K39" s="542">
        <v>3</v>
      </c>
      <c r="L39" s="540">
        <v>2</v>
      </c>
      <c r="M39" s="541">
        <v>2</v>
      </c>
      <c r="N39" s="542">
        <v>2</v>
      </c>
      <c r="O39" s="29">
        <f t="shared" ref="O39" si="16">SUM(C39,F39,I39,L39)</f>
        <v>7</v>
      </c>
      <c r="P39" s="25" t="str">
        <f t="shared" ref="P39" si="17">IF(O39&lt;6,"низкий",IF(O39&lt;10,"средний",IF(O39&gt;9,"высокий")))</f>
        <v>средний</v>
      </c>
      <c r="Q39" s="494">
        <f t="shared" si="4"/>
        <v>7</v>
      </c>
      <c r="R39" s="550" t="str">
        <f t="shared" si="5"/>
        <v>средний</v>
      </c>
      <c r="S39" s="52">
        <f t="shared" ref="S39" si="18">SUM(E39,H39,K39,N39)</f>
        <v>10</v>
      </c>
      <c r="T39" s="53" t="str">
        <f t="shared" ref="T39" si="19">IF(S39&lt;6,"низкий",IF(S39&lt;10,"средний",IF(S39&gt;9,"высокий")))</f>
        <v>высокий</v>
      </c>
      <c r="U39" s="540">
        <v>2</v>
      </c>
      <c r="V39" s="541">
        <v>2</v>
      </c>
      <c r="W39" s="542">
        <v>3</v>
      </c>
      <c r="X39" s="540">
        <v>2</v>
      </c>
      <c r="Y39" s="541">
        <v>2</v>
      </c>
      <c r="Z39" s="542">
        <v>3</v>
      </c>
      <c r="AA39" s="29">
        <f t="shared" ref="AA39:AA41" si="20">SUM(U39,X39)</f>
        <v>4</v>
      </c>
      <c r="AB39" s="25" t="str">
        <f t="shared" ref="AB39:AB41" si="21">IF(AA39&lt;3,"низкий",IF(AA39&lt;6,"средний",IF(AA39&gt;4,"высокий")))</f>
        <v>средний</v>
      </c>
      <c r="AC39" s="494">
        <f t="shared" si="8"/>
        <v>4</v>
      </c>
      <c r="AD39" s="526" t="str">
        <f t="shared" si="9"/>
        <v>средний</v>
      </c>
      <c r="AE39" s="52">
        <f t="shared" ref="AE39" si="22">SUM(W39,Z39)</f>
        <v>6</v>
      </c>
      <c r="AF39" s="42" t="str">
        <f t="shared" ref="AF39" si="23">IF(AE39&lt;3,"низкий",IF(AE39&lt;6,"средний",IF(AE39&gt;4,"высокий")))</f>
        <v>высокий</v>
      </c>
    </row>
    <row r="40" spans="1:32" s="19" customFormat="1" ht="22.7" customHeight="1">
      <c r="A40" s="23">
        <v>26</v>
      </c>
      <c r="B40" s="340" t="str">
        <f>реч.разв.!B42</f>
        <v xml:space="preserve">Х. София </v>
      </c>
      <c r="C40" s="540">
        <v>1</v>
      </c>
      <c r="D40" s="543">
        <v>1</v>
      </c>
      <c r="E40" s="544">
        <v>2</v>
      </c>
      <c r="F40" s="540">
        <v>1</v>
      </c>
      <c r="G40" s="543">
        <v>1</v>
      </c>
      <c r="H40" s="544">
        <v>1</v>
      </c>
      <c r="I40" s="540">
        <v>1</v>
      </c>
      <c r="J40" s="543">
        <v>1</v>
      </c>
      <c r="K40" s="544">
        <v>1</v>
      </c>
      <c r="L40" s="540">
        <v>1</v>
      </c>
      <c r="M40" s="543">
        <v>2</v>
      </c>
      <c r="N40" s="544">
        <v>3</v>
      </c>
      <c r="O40" s="494">
        <f t="shared" ref="O40:O41" si="24">SUM(C40,F40,I40,L40)</f>
        <v>4</v>
      </c>
      <c r="P40" s="493" t="str">
        <f t="shared" ref="P40:P41" si="25">IF(O40&lt;6,"низкий",IF(O40&lt;10,"средний",IF(O40&gt;9,"высокий")))</f>
        <v>низкий</v>
      </c>
      <c r="Q40" s="494">
        <f t="shared" si="4"/>
        <v>5</v>
      </c>
      <c r="R40" s="550" t="str">
        <f t="shared" si="5"/>
        <v>низкий</v>
      </c>
      <c r="S40" s="496">
        <f t="shared" ref="S40:S41" si="26">SUM(E40,H40,K40,N40)</f>
        <v>7</v>
      </c>
      <c r="T40" s="497" t="str">
        <f t="shared" ref="T40:T41" si="27">IF(S40&lt;6,"низкий",IF(S40&lt;10,"средний",IF(S40&gt;9,"высокий")))</f>
        <v>средний</v>
      </c>
      <c r="U40" s="540">
        <v>1</v>
      </c>
      <c r="V40" s="543">
        <v>1</v>
      </c>
      <c r="W40" s="544">
        <v>2</v>
      </c>
      <c r="X40" s="540">
        <v>1</v>
      </c>
      <c r="Y40" s="543">
        <v>1</v>
      </c>
      <c r="Z40" s="544">
        <v>2</v>
      </c>
      <c r="AA40" s="494">
        <f t="shared" si="20"/>
        <v>2</v>
      </c>
      <c r="AB40" s="493" t="str">
        <f t="shared" si="21"/>
        <v>низкий</v>
      </c>
      <c r="AC40" s="494">
        <f t="shared" si="8"/>
        <v>2</v>
      </c>
      <c r="AD40" s="526" t="str">
        <f t="shared" si="9"/>
        <v>низкий</v>
      </c>
      <c r="AE40" s="496">
        <f t="shared" ref="AE40" si="28">SUM(W40,Z40)</f>
        <v>4</v>
      </c>
      <c r="AF40" s="42" t="str">
        <f t="shared" ref="AF40" si="29">IF(AE40&lt;3,"низкий",IF(AE40&lt;6,"средний",IF(AE40&gt;4,"высокий")))</f>
        <v>средний</v>
      </c>
    </row>
    <row r="41" spans="1:32" s="19" customFormat="1" ht="22.7" customHeight="1">
      <c r="A41" s="23">
        <v>27</v>
      </c>
      <c r="B41" s="340" t="str">
        <f>реч.разв.!B43</f>
        <v xml:space="preserve">Ю. Илья </v>
      </c>
      <c r="C41" s="540">
        <v>2</v>
      </c>
      <c r="D41" s="543">
        <v>2</v>
      </c>
      <c r="E41" s="544">
        <v>3</v>
      </c>
      <c r="F41" s="540">
        <v>1</v>
      </c>
      <c r="G41" s="543">
        <v>1</v>
      </c>
      <c r="H41" s="544">
        <v>1</v>
      </c>
      <c r="I41" s="540">
        <v>2</v>
      </c>
      <c r="J41" s="543">
        <v>2</v>
      </c>
      <c r="K41" s="544">
        <v>2</v>
      </c>
      <c r="L41" s="540">
        <v>2</v>
      </c>
      <c r="M41" s="543">
        <v>3</v>
      </c>
      <c r="N41" s="544">
        <v>3</v>
      </c>
      <c r="O41" s="494">
        <f t="shared" si="24"/>
        <v>7</v>
      </c>
      <c r="P41" s="493" t="str">
        <f t="shared" si="25"/>
        <v>средний</v>
      </c>
      <c r="Q41" s="494">
        <f t="shared" si="4"/>
        <v>8</v>
      </c>
      <c r="R41" s="550" t="str">
        <f t="shared" si="5"/>
        <v>средний</v>
      </c>
      <c r="S41" s="496">
        <f t="shared" si="26"/>
        <v>9</v>
      </c>
      <c r="T41" s="497" t="str">
        <f t="shared" si="27"/>
        <v>средний</v>
      </c>
      <c r="U41" s="540">
        <v>1</v>
      </c>
      <c r="V41" s="543">
        <v>1</v>
      </c>
      <c r="W41" s="544">
        <v>2</v>
      </c>
      <c r="X41" s="540">
        <v>1</v>
      </c>
      <c r="Y41" s="543">
        <v>1</v>
      </c>
      <c r="Z41" s="544">
        <v>2</v>
      </c>
      <c r="AA41" s="29">
        <f t="shared" si="20"/>
        <v>2</v>
      </c>
      <c r="AB41" s="25" t="str">
        <f t="shared" si="21"/>
        <v>низкий</v>
      </c>
      <c r="AC41" s="494">
        <f t="shared" si="8"/>
        <v>2</v>
      </c>
      <c r="AD41" s="526" t="str">
        <f t="shared" si="9"/>
        <v>низкий</v>
      </c>
      <c r="AE41" s="496">
        <f t="shared" ref="AE41" si="30">SUM(W41,Z41)</f>
        <v>4</v>
      </c>
      <c r="AF41" s="42" t="str">
        <f t="shared" ref="AF41" si="31">IF(AE41&lt;3,"низкий",IF(AE41&lt;6,"средний",IF(AE41&gt;4,"высокий")))</f>
        <v>средний</v>
      </c>
    </row>
    <row r="42" spans="1:32" s="19" customFormat="1" ht="22.7" customHeight="1">
      <c r="A42" s="23">
        <v>28</v>
      </c>
      <c r="B42" s="340">
        <f>реч.разв.!B44</f>
        <v>0</v>
      </c>
      <c r="C42" s="499"/>
      <c r="D42" s="545"/>
      <c r="E42" s="546"/>
      <c r="F42" s="499"/>
      <c r="G42" s="545"/>
      <c r="H42" s="546"/>
      <c r="I42" s="499"/>
      <c r="J42" s="545"/>
      <c r="K42" s="546"/>
      <c r="L42" s="499"/>
      <c r="M42" s="545"/>
      <c r="N42" s="546"/>
      <c r="O42" s="29"/>
      <c r="P42" s="25"/>
      <c r="Q42" s="494"/>
      <c r="R42" s="550"/>
      <c r="S42" s="52"/>
      <c r="T42" s="53"/>
      <c r="U42" s="499"/>
      <c r="V42" s="545"/>
      <c r="W42" s="546"/>
      <c r="X42" s="499"/>
      <c r="Y42" s="545"/>
      <c r="Z42" s="546"/>
      <c r="AA42" s="29"/>
      <c r="AB42" s="25"/>
      <c r="AC42" s="494"/>
      <c r="AD42" s="526"/>
      <c r="AE42" s="52"/>
      <c r="AF42" s="42"/>
    </row>
    <row r="43" spans="1:32" s="19" customFormat="1" ht="22.7" customHeight="1">
      <c r="A43" s="24">
        <v>29</v>
      </c>
      <c r="B43" s="340">
        <f>реч.разв.!B45</f>
        <v>0</v>
      </c>
      <c r="C43" s="478"/>
      <c r="D43" s="545"/>
      <c r="E43" s="547"/>
      <c r="F43" s="478"/>
      <c r="G43" s="545"/>
      <c r="H43" s="547"/>
      <c r="I43" s="478"/>
      <c r="J43" s="545"/>
      <c r="K43" s="547"/>
      <c r="L43" s="478"/>
      <c r="M43" s="545"/>
      <c r="N43" s="547"/>
      <c r="O43" s="29"/>
      <c r="P43" s="25"/>
      <c r="Q43" s="494"/>
      <c r="R43" s="550"/>
      <c r="S43" s="52"/>
      <c r="T43" s="53"/>
      <c r="U43" s="478"/>
      <c r="V43" s="545"/>
      <c r="W43" s="547"/>
      <c r="X43" s="478"/>
      <c r="Y43" s="545"/>
      <c r="Z43" s="547"/>
      <c r="AA43" s="29"/>
      <c r="AB43" s="25"/>
      <c r="AC43" s="494"/>
      <c r="AD43" s="526"/>
      <c r="AE43" s="52"/>
      <c r="AF43" s="31"/>
    </row>
    <row r="44" spans="1:32" s="19" customFormat="1" ht="22.7" customHeight="1" thickBot="1">
      <c r="A44" s="24">
        <v>30</v>
      </c>
      <c r="B44" s="340">
        <f>реч.разв.!B46</f>
        <v>0</v>
      </c>
      <c r="C44" s="478"/>
      <c r="D44" s="545"/>
      <c r="E44" s="547"/>
      <c r="F44" s="478"/>
      <c r="G44" s="545"/>
      <c r="H44" s="547"/>
      <c r="I44" s="478"/>
      <c r="J44" s="545"/>
      <c r="K44" s="547"/>
      <c r="L44" s="478"/>
      <c r="M44" s="545"/>
      <c r="N44" s="547"/>
      <c r="O44" s="146"/>
      <c r="P44" s="147"/>
      <c r="Q44" s="458"/>
      <c r="R44" s="551"/>
      <c r="S44" s="398"/>
      <c r="T44" s="440"/>
      <c r="U44" s="478"/>
      <c r="V44" s="545"/>
      <c r="W44" s="547"/>
      <c r="X44" s="478"/>
      <c r="Y44" s="545"/>
      <c r="Z44" s="547"/>
      <c r="AA44" s="146"/>
      <c r="AB44" s="147"/>
      <c r="AC44" s="494"/>
      <c r="AD44" s="526"/>
      <c r="AE44" s="398"/>
      <c r="AF44" s="149"/>
    </row>
    <row r="45" spans="1:32" s="19" customFormat="1" ht="22.7" customHeight="1" thickBot="1">
      <c r="A45" s="428"/>
      <c r="B45" s="441" t="s">
        <v>184</v>
      </c>
      <c r="C45" s="548">
        <f>AVERAGE(C15:C44)</f>
        <v>1.8148148148148149</v>
      </c>
      <c r="D45" s="548">
        <f t="shared" ref="D45:E45" si="32">AVERAGE(D15:D44)</f>
        <v>1.8888888888888888</v>
      </c>
      <c r="E45" s="549">
        <f t="shared" si="32"/>
        <v>2.3703703703703702</v>
      </c>
      <c r="F45" s="548">
        <f>AVERAGE(F15:F44)</f>
        <v>1</v>
      </c>
      <c r="G45" s="548">
        <f t="shared" ref="G45:H45" si="33">AVERAGE(G15:G44)</f>
        <v>1</v>
      </c>
      <c r="H45" s="549">
        <f t="shared" si="33"/>
        <v>1.4074074074074074</v>
      </c>
      <c r="I45" s="548">
        <f>AVERAGE(I15:I44)</f>
        <v>1.4074074074074074</v>
      </c>
      <c r="J45" s="548">
        <f t="shared" ref="J45:K45" si="34">AVERAGE(J15:J44)</f>
        <v>1.5925925925925926</v>
      </c>
      <c r="K45" s="549">
        <f t="shared" si="34"/>
        <v>2.0370370370370372</v>
      </c>
      <c r="L45" s="548">
        <f>AVERAGE(L15:L44)</f>
        <v>1.5925925925925926</v>
      </c>
      <c r="M45" s="548">
        <f t="shared" ref="M45:N45" si="35">AVERAGE(M15:M44)</f>
        <v>2.074074074074074</v>
      </c>
      <c r="N45" s="549">
        <f t="shared" si="35"/>
        <v>2.4444444444444446</v>
      </c>
      <c r="O45" s="469">
        <f t="shared" ref="O45" si="36">SUM(C45,F45,I45,L45)</f>
        <v>5.8148148148148149</v>
      </c>
      <c r="P45" s="443" t="str">
        <f t="shared" ref="P45" si="37">IF(O45&lt;6,"низкий",IF(O45&lt;10,"средний",IF(O45&gt;9,"высокий")))</f>
        <v>низкий</v>
      </c>
      <c r="Q45" s="552">
        <f>SUM(D45,G45,J45,M45)</f>
        <v>6.5555555555555554</v>
      </c>
      <c r="R45" s="553" t="str">
        <f t="shared" si="5"/>
        <v>средний</v>
      </c>
      <c r="S45" s="469">
        <f t="shared" ref="S45" si="38">SUM(E45,H45,K45,N45)</f>
        <v>8.2592592592592595</v>
      </c>
      <c r="T45" s="447" t="str">
        <f t="shared" ref="T45" si="39">IF(S45&lt;6,"низкий",IF(S45&lt;10,"средний",IF(S45&gt;9,"высокий")))</f>
        <v>средний</v>
      </c>
      <c r="U45" s="548">
        <f>AVERAGE(U15:U44)</f>
        <v>1.8888888888888888</v>
      </c>
      <c r="V45" s="548">
        <f t="shared" ref="V45:W45" si="40">AVERAGE(V15:V44)</f>
        <v>1.9259259259259258</v>
      </c>
      <c r="W45" s="549">
        <f t="shared" si="40"/>
        <v>2.7777777777777777</v>
      </c>
      <c r="X45" s="548">
        <f>AVERAGE(X15:X44)</f>
        <v>1.962962962962963</v>
      </c>
      <c r="Y45" s="548">
        <f t="shared" ref="Y45:Z45" si="41">AVERAGE(Y15:Y44)</f>
        <v>2.0370370370370372</v>
      </c>
      <c r="Z45" s="549">
        <f t="shared" si="41"/>
        <v>2.7777777777777777</v>
      </c>
      <c r="AA45" s="469">
        <f t="shared" ref="AA45" si="42">SUM(U45,X45)</f>
        <v>3.8518518518518521</v>
      </c>
      <c r="AB45" s="443" t="str">
        <f t="shared" ref="AB45" si="43">IF(AA45&lt;3,"низкий",IF(AA45&lt;6,"средний",IF(AA45&gt;4,"высокий")))</f>
        <v>средний</v>
      </c>
      <c r="AC45" s="558">
        <f>SUM(V45,Y45)</f>
        <v>3.9629629629629628</v>
      </c>
      <c r="AD45" s="553" t="str">
        <f t="shared" si="9"/>
        <v>средний</v>
      </c>
      <c r="AE45" s="469">
        <f t="shared" ref="AE45" si="44">SUM(W45,Z45)</f>
        <v>5.5555555555555554</v>
      </c>
      <c r="AF45" s="444" t="str">
        <f t="shared" ref="AF45" si="45">IF(AE45&lt;3,"низкий",IF(AE45&lt;6,"средний",IF(AE45&gt;4,"высокий")))</f>
        <v>средний</v>
      </c>
    </row>
    <row r="46" spans="1:32" s="19" customFormat="1" ht="22.7" customHeight="1" thickBot="1">
      <c r="A46" s="815" t="s">
        <v>14</v>
      </c>
      <c r="B46" s="871"/>
      <c r="C46" s="37">
        <f t="shared" ref="C46:N46" si="46">COUNT(C15:C44)</f>
        <v>27</v>
      </c>
      <c r="D46" s="37">
        <f t="shared" si="46"/>
        <v>27</v>
      </c>
      <c r="E46" s="150">
        <f t="shared" si="46"/>
        <v>27</v>
      </c>
      <c r="F46" s="37">
        <f t="shared" si="46"/>
        <v>27</v>
      </c>
      <c r="G46" s="37">
        <f t="shared" si="46"/>
        <v>27</v>
      </c>
      <c r="H46" s="150">
        <f t="shared" si="46"/>
        <v>27</v>
      </c>
      <c r="I46" s="37">
        <f t="shared" si="46"/>
        <v>27</v>
      </c>
      <c r="J46" s="37">
        <f t="shared" si="46"/>
        <v>27</v>
      </c>
      <c r="K46" s="150">
        <f t="shared" si="46"/>
        <v>27</v>
      </c>
      <c r="L46" s="37">
        <f t="shared" si="46"/>
        <v>27</v>
      </c>
      <c r="M46" s="37">
        <f t="shared" si="46"/>
        <v>27</v>
      </c>
      <c r="N46" s="150">
        <f t="shared" si="46"/>
        <v>27</v>
      </c>
      <c r="O46" s="779"/>
      <c r="P46" s="814"/>
      <c r="Q46" s="522"/>
      <c r="R46" s="522"/>
      <c r="S46" s="779"/>
      <c r="T46" s="780"/>
      <c r="U46" s="37">
        <f t="shared" ref="U46:Z46" si="47">COUNT(U15:U44)</f>
        <v>27</v>
      </c>
      <c r="V46" s="37">
        <f t="shared" si="47"/>
        <v>27</v>
      </c>
      <c r="W46" s="150">
        <f t="shared" si="47"/>
        <v>27</v>
      </c>
      <c r="X46" s="37">
        <f t="shared" si="47"/>
        <v>27</v>
      </c>
      <c r="Y46" s="37">
        <f t="shared" si="47"/>
        <v>27</v>
      </c>
      <c r="Z46" s="150">
        <f t="shared" si="47"/>
        <v>27</v>
      </c>
      <c r="AA46" s="813"/>
      <c r="AB46" s="814"/>
      <c r="AC46" s="523"/>
      <c r="AD46" s="523"/>
      <c r="AE46" s="813"/>
      <c r="AF46" s="814"/>
    </row>
    <row r="47" spans="1:32" ht="17.25" customHeight="1"/>
    <row r="48" spans="1:32" ht="15.75">
      <c r="Y48" s="7"/>
    </row>
    <row r="49" spans="1:28" s="13" customFormat="1" ht="15.75" customHeight="1">
      <c r="A49" s="848" t="s">
        <v>180</v>
      </c>
      <c r="B49" s="849"/>
      <c r="C49" s="849"/>
      <c r="D49" s="849"/>
      <c r="E49" s="849"/>
      <c r="F49" s="849"/>
      <c r="G49" s="849"/>
      <c r="H49" s="850"/>
      <c r="I49" s="32"/>
      <c r="J49" s="851" t="s">
        <v>197</v>
      </c>
      <c r="K49" s="852"/>
      <c r="L49" s="852"/>
      <c r="M49" s="852"/>
      <c r="N49" s="852"/>
      <c r="O49" s="852"/>
      <c r="P49" s="852"/>
      <c r="Q49" s="852"/>
      <c r="R49" s="853"/>
      <c r="T49" s="851" t="s">
        <v>181</v>
      </c>
      <c r="U49" s="852"/>
      <c r="V49" s="852"/>
      <c r="W49" s="852"/>
      <c r="X49" s="852"/>
      <c r="Y49" s="852"/>
      <c r="Z49" s="852"/>
      <c r="AA49" s="852"/>
      <c r="AB49" s="853"/>
    </row>
    <row r="50" spans="1:28" s="13" customFormat="1" ht="15.75" customHeight="1">
      <c r="A50" s="33"/>
      <c r="B50" s="584" t="s">
        <v>46</v>
      </c>
      <c r="C50" s="824" t="s">
        <v>47</v>
      </c>
      <c r="D50" s="825"/>
      <c r="E50" s="807" t="s">
        <v>48</v>
      </c>
      <c r="F50" s="808"/>
      <c r="G50" s="824" t="s">
        <v>49</v>
      </c>
      <c r="H50" s="825"/>
      <c r="I50" s="34"/>
      <c r="J50" s="35"/>
      <c r="K50" s="824" t="s">
        <v>46</v>
      </c>
      <c r="L50" s="825"/>
      <c r="M50" s="824" t="s">
        <v>47</v>
      </c>
      <c r="N50" s="825"/>
      <c r="O50" s="807" t="s">
        <v>48</v>
      </c>
      <c r="P50" s="808"/>
      <c r="Q50" s="824" t="s">
        <v>49</v>
      </c>
      <c r="R50" s="825"/>
      <c r="T50" s="35"/>
      <c r="U50" s="824" t="s">
        <v>46</v>
      </c>
      <c r="V50" s="825"/>
      <c r="W50" s="824" t="s">
        <v>47</v>
      </c>
      <c r="X50" s="825"/>
      <c r="Y50" s="807" t="s">
        <v>48</v>
      </c>
      <c r="Z50" s="808"/>
      <c r="AA50" s="824" t="s">
        <v>49</v>
      </c>
      <c r="AB50" s="825"/>
    </row>
    <row r="51" spans="1:28" s="13" customFormat="1" ht="23.25" customHeight="1">
      <c r="A51" s="33"/>
      <c r="B51" s="585"/>
      <c r="C51" s="826"/>
      <c r="D51" s="827"/>
      <c r="E51" s="809"/>
      <c r="F51" s="810"/>
      <c r="G51" s="826"/>
      <c r="H51" s="827"/>
      <c r="I51" s="34"/>
      <c r="J51" s="35"/>
      <c r="K51" s="826"/>
      <c r="L51" s="827"/>
      <c r="M51" s="826"/>
      <c r="N51" s="827"/>
      <c r="O51" s="809"/>
      <c r="P51" s="810"/>
      <c r="Q51" s="826"/>
      <c r="R51" s="827"/>
      <c r="T51" s="35"/>
      <c r="U51" s="826"/>
      <c r="V51" s="827"/>
      <c r="W51" s="826"/>
      <c r="X51" s="827"/>
      <c r="Y51" s="809"/>
      <c r="Z51" s="810"/>
      <c r="AA51" s="826"/>
      <c r="AB51" s="827"/>
    </row>
    <row r="52" spans="1:28" s="13" customFormat="1" ht="18.75">
      <c r="A52" s="33" t="s">
        <v>9</v>
      </c>
      <c r="B52" s="36">
        <f>AVERAGE(C46,F46,I46,L46)</f>
        <v>27</v>
      </c>
      <c r="C52" s="844">
        <f>COUNTIF(P15:P44,"высокий")</f>
        <v>0</v>
      </c>
      <c r="D52" s="845"/>
      <c r="E52" s="844">
        <f>COUNTIF(P15:P44,"средний")</f>
        <v>17</v>
      </c>
      <c r="F52" s="845"/>
      <c r="G52" s="844">
        <f>COUNTIF(P15:P44,"низкий")</f>
        <v>10</v>
      </c>
      <c r="H52" s="845"/>
      <c r="I52" s="34"/>
      <c r="J52" s="33" t="s">
        <v>9</v>
      </c>
      <c r="K52" s="573">
        <f>AVERAGE(D46,G46,J46,M46)</f>
        <v>27</v>
      </c>
      <c r="L52" s="574"/>
      <c r="M52" s="805">
        <f>COUNTIF(R15:R44,"высокий")</f>
        <v>1</v>
      </c>
      <c r="N52" s="806"/>
      <c r="O52" s="794">
        <f>COUNTIF(R15:R44,"средний")</f>
        <v>19</v>
      </c>
      <c r="P52" s="795"/>
      <c r="Q52" s="794">
        <f>COUNTIF(R15:R44,"низкий")</f>
        <v>7</v>
      </c>
      <c r="R52" s="795"/>
      <c r="T52" s="33" t="s">
        <v>9</v>
      </c>
      <c r="U52" s="573">
        <f>AVERAGE(E46,H46,K46,N46)</f>
        <v>27</v>
      </c>
      <c r="V52" s="574"/>
      <c r="W52" s="805">
        <f>COUNTIF(T15:T44,"высокий")</f>
        <v>2</v>
      </c>
      <c r="X52" s="806"/>
      <c r="Y52" s="794">
        <f>COUNTIF(T15:T44,"средний")</f>
        <v>25</v>
      </c>
      <c r="Z52" s="795"/>
      <c r="AA52" s="794">
        <f>COUNTIF(T15:T44,"низкий")</f>
        <v>0</v>
      </c>
      <c r="AB52" s="795"/>
    </row>
    <row r="53" spans="1:28" s="13" customFormat="1" ht="18.75">
      <c r="A53" s="33" t="s">
        <v>10</v>
      </c>
      <c r="B53" s="33"/>
      <c r="C53" s="846">
        <f>(C52*100%)/B52</f>
        <v>0</v>
      </c>
      <c r="D53" s="847"/>
      <c r="E53" s="846">
        <f>(E52*100%)/B52</f>
        <v>0.62962962962962965</v>
      </c>
      <c r="F53" s="847"/>
      <c r="G53" s="846">
        <f>(G52*100%)/B52</f>
        <v>0.37037037037037035</v>
      </c>
      <c r="H53" s="847"/>
      <c r="I53" s="34"/>
      <c r="J53" s="33" t="s">
        <v>10</v>
      </c>
      <c r="K53" s="185"/>
      <c r="L53" s="575"/>
      <c r="M53" s="792">
        <f>(M52*100%)/K52</f>
        <v>3.7037037037037035E-2</v>
      </c>
      <c r="N53" s="793"/>
      <c r="O53" s="792">
        <f>(O52*100%)/K52</f>
        <v>0.70370370370370372</v>
      </c>
      <c r="P53" s="793"/>
      <c r="Q53" s="792">
        <f>(Q52*100%)/K52</f>
        <v>0.25925925925925924</v>
      </c>
      <c r="R53" s="793"/>
      <c r="T53" s="33" t="s">
        <v>10</v>
      </c>
      <c r="U53" s="185"/>
      <c r="V53" s="575"/>
      <c r="W53" s="792">
        <f>(W52*100%)/U52</f>
        <v>7.407407407407407E-2</v>
      </c>
      <c r="X53" s="793"/>
      <c r="Y53" s="792">
        <f>(Y52*100%)/U52</f>
        <v>0.92592592592592593</v>
      </c>
      <c r="Z53" s="793"/>
      <c r="AA53" s="792">
        <f>(AA52*100%)/U52</f>
        <v>0</v>
      </c>
      <c r="AB53" s="793"/>
    </row>
    <row r="55" spans="1:28" ht="17.25" customHeight="1"/>
    <row r="56" spans="1:28" s="13" customFormat="1" ht="15.75" customHeight="1">
      <c r="A56" s="848" t="s">
        <v>182</v>
      </c>
      <c r="B56" s="849"/>
      <c r="C56" s="849"/>
      <c r="D56" s="849"/>
      <c r="E56" s="849"/>
      <c r="F56" s="849"/>
      <c r="G56" s="849"/>
      <c r="H56" s="850"/>
      <c r="I56" s="32"/>
      <c r="J56" s="851" t="s">
        <v>198</v>
      </c>
      <c r="K56" s="852"/>
      <c r="L56" s="852"/>
      <c r="M56" s="852"/>
      <c r="N56" s="852"/>
      <c r="O56" s="852"/>
      <c r="P56" s="852"/>
      <c r="Q56" s="852"/>
      <c r="R56" s="853"/>
      <c r="T56" s="851" t="s">
        <v>183</v>
      </c>
      <c r="U56" s="852"/>
      <c r="V56" s="852"/>
      <c r="W56" s="852"/>
      <c r="X56" s="852"/>
      <c r="Y56" s="852"/>
      <c r="Z56" s="852"/>
      <c r="AA56" s="852"/>
      <c r="AB56" s="853"/>
    </row>
    <row r="57" spans="1:28" s="13" customFormat="1" ht="15.75" customHeight="1">
      <c r="A57" s="33"/>
      <c r="B57" s="584" t="s">
        <v>46</v>
      </c>
      <c r="C57" s="824" t="s">
        <v>47</v>
      </c>
      <c r="D57" s="825"/>
      <c r="E57" s="807" t="s">
        <v>48</v>
      </c>
      <c r="F57" s="808"/>
      <c r="G57" s="824" t="s">
        <v>49</v>
      </c>
      <c r="H57" s="825"/>
      <c r="I57" s="34"/>
      <c r="J57" s="35"/>
      <c r="K57" s="824" t="s">
        <v>46</v>
      </c>
      <c r="L57" s="825"/>
      <c r="M57" s="824" t="s">
        <v>47</v>
      </c>
      <c r="N57" s="825"/>
      <c r="O57" s="807" t="s">
        <v>48</v>
      </c>
      <c r="P57" s="808"/>
      <c r="Q57" s="824" t="s">
        <v>49</v>
      </c>
      <c r="R57" s="825"/>
      <c r="T57" s="35"/>
      <c r="U57" s="824" t="s">
        <v>46</v>
      </c>
      <c r="V57" s="825"/>
      <c r="W57" s="824" t="s">
        <v>47</v>
      </c>
      <c r="X57" s="825"/>
      <c r="Y57" s="807" t="s">
        <v>48</v>
      </c>
      <c r="Z57" s="808"/>
      <c r="AA57" s="824" t="s">
        <v>49</v>
      </c>
      <c r="AB57" s="825"/>
    </row>
    <row r="58" spans="1:28" s="13" customFormat="1" ht="23.25" customHeight="1">
      <c r="A58" s="33"/>
      <c r="B58" s="585"/>
      <c r="C58" s="826"/>
      <c r="D58" s="827"/>
      <c r="E58" s="809"/>
      <c r="F58" s="810"/>
      <c r="G58" s="826"/>
      <c r="H58" s="827"/>
      <c r="I58" s="34"/>
      <c r="J58" s="35"/>
      <c r="K58" s="826"/>
      <c r="L58" s="827"/>
      <c r="M58" s="826"/>
      <c r="N58" s="827"/>
      <c r="O58" s="809"/>
      <c r="P58" s="810"/>
      <c r="Q58" s="826"/>
      <c r="R58" s="827"/>
      <c r="T58" s="35"/>
      <c r="U58" s="826"/>
      <c r="V58" s="827"/>
      <c r="W58" s="826"/>
      <c r="X58" s="827"/>
      <c r="Y58" s="809"/>
      <c r="Z58" s="810"/>
      <c r="AA58" s="826"/>
      <c r="AB58" s="827"/>
    </row>
    <row r="59" spans="1:28" s="13" customFormat="1" ht="18.75">
      <c r="A59" s="33" t="s">
        <v>9</v>
      </c>
      <c r="B59" s="36">
        <f>AVERAGE(U46,X46)</f>
        <v>27</v>
      </c>
      <c r="C59" s="844">
        <f>COUNTIF(AB15:AB44,"высокий")</f>
        <v>4</v>
      </c>
      <c r="D59" s="845"/>
      <c r="E59" s="844">
        <f>COUNTIF(AB15:AB44,"средний")</f>
        <v>18</v>
      </c>
      <c r="F59" s="845"/>
      <c r="G59" s="844">
        <f>COUNTIF(AB15:AB44,"низкий")</f>
        <v>5</v>
      </c>
      <c r="H59" s="845"/>
      <c r="I59" s="34"/>
      <c r="J59" s="33" t="s">
        <v>9</v>
      </c>
      <c r="K59" s="573">
        <f>AVERAGE(V46,Y46)</f>
        <v>27</v>
      </c>
      <c r="L59" s="574"/>
      <c r="M59" s="805">
        <f>COUNTIF(AD15:AD44,"высокий")</f>
        <v>6</v>
      </c>
      <c r="N59" s="806"/>
      <c r="O59" s="794">
        <f>COUNTIF(AD15:AD44,"средний")</f>
        <v>16</v>
      </c>
      <c r="P59" s="795"/>
      <c r="Q59" s="794">
        <f>COUNTIF(AD15:AD44,"низкий")</f>
        <v>5</v>
      </c>
      <c r="R59" s="795"/>
      <c r="T59" s="33" t="s">
        <v>9</v>
      </c>
      <c r="U59" s="573">
        <f>AVERAGE(W46,Z46)</f>
        <v>27</v>
      </c>
      <c r="V59" s="574"/>
      <c r="W59" s="805">
        <f>COUNTIF(AF15:AF44,"высокий")</f>
        <v>21</v>
      </c>
      <c r="X59" s="806"/>
      <c r="Y59" s="794">
        <f>COUNTIF(AF15:AF44,"средний")</f>
        <v>6</v>
      </c>
      <c r="Z59" s="795"/>
      <c r="AA59" s="794">
        <f>COUNTIF(AF15:AF44,"низкий")</f>
        <v>0</v>
      </c>
      <c r="AB59" s="795"/>
    </row>
    <row r="60" spans="1:28" s="13" customFormat="1" ht="18.75">
      <c r="A60" s="33" t="s">
        <v>10</v>
      </c>
      <c r="B60" s="33"/>
      <c r="C60" s="846">
        <f>(C59*100%)/B59</f>
        <v>0.14814814814814814</v>
      </c>
      <c r="D60" s="847"/>
      <c r="E60" s="846">
        <f>(E59*100%)/B59</f>
        <v>0.66666666666666663</v>
      </c>
      <c r="F60" s="847"/>
      <c r="G60" s="846">
        <f>(G59*100%)/B59</f>
        <v>0.18518518518518517</v>
      </c>
      <c r="H60" s="847"/>
      <c r="I60" s="34"/>
      <c r="J60" s="33" t="s">
        <v>10</v>
      </c>
      <c r="K60" s="185"/>
      <c r="L60" s="575"/>
      <c r="M60" s="792">
        <f>(M59*100%)/K59</f>
        <v>0.22222222222222221</v>
      </c>
      <c r="N60" s="793"/>
      <c r="O60" s="792">
        <f>(O59*100%)/K59</f>
        <v>0.59259259259259256</v>
      </c>
      <c r="P60" s="793"/>
      <c r="Q60" s="792">
        <f>(Q59*100%)/K59</f>
        <v>0.18518518518518517</v>
      </c>
      <c r="R60" s="793"/>
      <c r="T60" s="33" t="s">
        <v>10</v>
      </c>
      <c r="U60" s="185"/>
      <c r="V60" s="575"/>
      <c r="W60" s="792">
        <f>(W59*100%)/U59</f>
        <v>0.77777777777777779</v>
      </c>
      <c r="X60" s="793"/>
      <c r="Y60" s="792">
        <f>(Y59*100%)/U59</f>
        <v>0.22222222222222221</v>
      </c>
      <c r="Z60" s="793"/>
      <c r="AA60" s="792">
        <f>(AA59*100%)/U59</f>
        <v>0</v>
      </c>
      <c r="AB60" s="793"/>
    </row>
  </sheetData>
  <sheetProtection selectLockedCells="1" selectUnlockedCells="1"/>
  <protectedRanges>
    <protectedRange sqref="C8:H9 I9:J9" name="Диапазон1_1_2"/>
  </protectedRanges>
  <mergeCells count="95">
    <mergeCell ref="W52:X52"/>
    <mergeCell ref="W53:X53"/>
    <mergeCell ref="Y52:Z52"/>
    <mergeCell ref="Y53:Z53"/>
    <mergeCell ref="AA52:AB52"/>
    <mergeCell ref="AA53:AB53"/>
    <mergeCell ref="Q52:R52"/>
    <mergeCell ref="Q53:R53"/>
    <mergeCell ref="E59:F59"/>
    <mergeCell ref="E60:F60"/>
    <mergeCell ref="C59:D59"/>
    <mergeCell ref="C60:D60"/>
    <mergeCell ref="C52:D52"/>
    <mergeCell ref="C53:D53"/>
    <mergeCell ref="E52:F52"/>
    <mergeCell ref="E53:F53"/>
    <mergeCell ref="Q59:R59"/>
    <mergeCell ref="Q60:R60"/>
    <mergeCell ref="O59:P59"/>
    <mergeCell ref="O60:P60"/>
    <mergeCell ref="M59:N59"/>
    <mergeCell ref="M60:N60"/>
    <mergeCell ref="K50:L51"/>
    <mergeCell ref="M52:N52"/>
    <mergeCell ref="M53:N53"/>
    <mergeCell ref="O52:P52"/>
    <mergeCell ref="O53:P53"/>
    <mergeCell ref="A49:H49"/>
    <mergeCell ref="A56:H56"/>
    <mergeCell ref="J49:R49"/>
    <mergeCell ref="J56:R56"/>
    <mergeCell ref="T56:AB56"/>
    <mergeCell ref="T49:AB49"/>
    <mergeCell ref="AA50:AB51"/>
    <mergeCell ref="Y50:Z51"/>
    <mergeCell ref="W50:X51"/>
    <mergeCell ref="U50:V51"/>
    <mergeCell ref="G50:H51"/>
    <mergeCell ref="E50:F51"/>
    <mergeCell ref="C50:D51"/>
    <mergeCell ref="G52:H52"/>
    <mergeCell ref="Q50:R51"/>
    <mergeCell ref="M50:N51"/>
    <mergeCell ref="A1:AB1"/>
    <mergeCell ref="A2:AB2"/>
    <mergeCell ref="A6:B6"/>
    <mergeCell ref="C6:N6"/>
    <mergeCell ref="C9:I9"/>
    <mergeCell ref="A3:AB3"/>
    <mergeCell ref="A4:AB4"/>
    <mergeCell ref="C8:N8"/>
    <mergeCell ref="C7:N7"/>
    <mergeCell ref="U13:W13"/>
    <mergeCell ref="AA46:AB46"/>
    <mergeCell ref="AE46:AF46"/>
    <mergeCell ref="A10:U10"/>
    <mergeCell ref="A13:A14"/>
    <mergeCell ref="A46:B46"/>
    <mergeCell ref="L13:N13"/>
    <mergeCell ref="S46:T46"/>
    <mergeCell ref="O46:P46"/>
    <mergeCell ref="C12:T12"/>
    <mergeCell ref="U12:AF12"/>
    <mergeCell ref="X13:Z13"/>
    <mergeCell ref="AA13:AB14"/>
    <mergeCell ref="AE13:AF14"/>
    <mergeCell ref="AC13:AD14"/>
    <mergeCell ref="C57:D58"/>
    <mergeCell ref="E57:F58"/>
    <mergeCell ref="G57:H58"/>
    <mergeCell ref="B13:B14"/>
    <mergeCell ref="S13:T14"/>
    <mergeCell ref="G53:H53"/>
    <mergeCell ref="O13:P14"/>
    <mergeCell ref="C13:E13"/>
    <mergeCell ref="F13:H13"/>
    <mergeCell ref="I13:K13"/>
    <mergeCell ref="Q13:R14"/>
    <mergeCell ref="K57:L58"/>
    <mergeCell ref="M57:N58"/>
    <mergeCell ref="O57:P58"/>
    <mergeCell ref="Q57:R58"/>
    <mergeCell ref="O50:P51"/>
    <mergeCell ref="G59:H59"/>
    <mergeCell ref="G60:H60"/>
    <mergeCell ref="U57:V58"/>
    <mergeCell ref="Y57:Z58"/>
    <mergeCell ref="AA57:AB58"/>
    <mergeCell ref="AA59:AB59"/>
    <mergeCell ref="AA60:AB60"/>
    <mergeCell ref="Y59:Z59"/>
    <mergeCell ref="Y60:Z60"/>
    <mergeCell ref="W57:X58"/>
    <mergeCell ref="W59:X59"/>
    <mergeCell ref="W60:X60"/>
  </mergeCells>
  <phoneticPr fontId="0" type="noConversion"/>
  <printOptions horizontalCentered="1" verticalCentered="1"/>
  <pageMargins left="0.55118110236220474" right="0.55118110236220474" top="0.78740157480314965" bottom="0.59055118110236227" header="0" footer="0"/>
  <pageSetup paperSize="9" scale="29" fitToHeight="30" orientation="landscape" horizontalDpi="4294967293" r:id="rId1"/>
  <headerFooter alignWithMargins="0"/>
  <rowBreaks count="1" manualBreakCount="1">
    <brk id="50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7"/>
  <sheetViews>
    <sheetView view="pageBreakPreview" topLeftCell="A19" zoomScale="33" zoomScaleSheetLayoutView="33" workbookViewId="0">
      <selection activeCell="B19" sqref="B19:C19"/>
    </sheetView>
  </sheetViews>
  <sheetFormatPr defaultColWidth="9.140625" defaultRowHeight="33"/>
  <cols>
    <col min="1" max="1" width="7" style="58" customWidth="1"/>
    <col min="2" max="2" width="34.7109375" style="61" customWidth="1"/>
    <col min="3" max="3" width="27.140625" style="61" customWidth="1"/>
    <col min="4" max="4" width="18.28515625" style="61" customWidth="1"/>
    <col min="5" max="6" width="15.7109375" style="61" customWidth="1"/>
    <col min="7" max="7" width="15.7109375" style="111" customWidth="1"/>
    <col min="8" max="15" width="15.7109375" style="61" customWidth="1"/>
    <col min="16" max="16" width="31.28515625" style="61" customWidth="1"/>
    <col min="17" max="26" width="14.5703125" style="61" customWidth="1"/>
    <col min="27" max="27" width="38.7109375" style="61" customWidth="1"/>
    <col min="28" max="37" width="14.85546875" style="61" customWidth="1"/>
    <col min="38" max="16384" width="9.140625" style="61"/>
  </cols>
  <sheetData>
    <row r="1" spans="1:32" s="56" customFormat="1" ht="30" customHeight="1">
      <c r="A1" s="55"/>
      <c r="B1" s="703" t="s">
        <v>2</v>
      </c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703"/>
      <c r="S1" s="703"/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</row>
    <row r="2" spans="1:32" s="56" customFormat="1" ht="39" customHeight="1">
      <c r="A2" s="55"/>
      <c r="B2" s="704" t="s">
        <v>218</v>
      </c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</row>
    <row r="3" spans="1:32" s="56" customFormat="1" ht="21.75" customHeight="1">
      <c r="A3" s="55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</row>
    <row r="4" spans="1:32" ht="36" customHeight="1">
      <c r="B4" s="59" t="s">
        <v>31</v>
      </c>
      <c r="C4" s="60"/>
      <c r="D4" s="716" t="str">
        <f>'справка Н.Г.'!D4:K4</f>
        <v>дети 4-5 лет жизни группы №2 общеразвивающей направленности</v>
      </c>
      <c r="E4" s="717"/>
      <c r="F4" s="717"/>
      <c r="G4" s="717"/>
      <c r="H4" s="717"/>
      <c r="I4" s="717"/>
      <c r="J4" s="717"/>
      <c r="K4" s="717"/>
      <c r="L4" s="717"/>
      <c r="M4" s="717"/>
      <c r="N4" s="717"/>
      <c r="O4" s="717"/>
      <c r="P4" s="718"/>
    </row>
    <row r="5" spans="1:32" ht="36" customHeight="1">
      <c r="B5" s="62" t="s">
        <v>15</v>
      </c>
      <c r="C5" s="63" t="str">
        <f>'справка Н.Г.'!C5</f>
        <v>2022-2023</v>
      </c>
      <c r="D5" s="64"/>
      <c r="E5" s="706"/>
      <c r="F5" s="706"/>
      <c r="G5" s="65"/>
    </row>
    <row r="6" spans="1:32" ht="36" customHeight="1">
      <c r="B6" s="59" t="s">
        <v>12</v>
      </c>
      <c r="C6" s="66"/>
      <c r="D6" s="716" t="s">
        <v>50</v>
      </c>
      <c r="E6" s="717"/>
      <c r="F6" s="717"/>
      <c r="G6" s="717"/>
      <c r="H6" s="717"/>
      <c r="I6" s="717"/>
      <c r="J6" s="717"/>
      <c r="K6" s="717"/>
      <c r="L6" s="717"/>
      <c r="M6" s="717"/>
      <c r="N6" s="717"/>
      <c r="O6" s="717"/>
      <c r="P6" s="718"/>
    </row>
    <row r="7" spans="1:32" ht="36" customHeight="1">
      <c r="B7" s="707" t="s">
        <v>13</v>
      </c>
      <c r="C7" s="707"/>
      <c r="D7" s="711">
        <f>D31</f>
        <v>27</v>
      </c>
      <c r="E7" s="712"/>
      <c r="F7" s="67"/>
      <c r="G7" s="65"/>
    </row>
    <row r="8" spans="1:32" ht="36" customHeight="1">
      <c r="B8" s="68" t="s">
        <v>73</v>
      </c>
      <c r="C8" s="69"/>
      <c r="D8" s="708" t="s">
        <v>38</v>
      </c>
      <c r="E8" s="709"/>
      <c r="F8" s="709"/>
      <c r="G8" s="709"/>
      <c r="H8" s="710"/>
    </row>
    <row r="9" spans="1:32" ht="36" customHeight="1">
      <c r="B9" s="68" t="s">
        <v>37</v>
      </c>
      <c r="C9" s="69"/>
      <c r="D9" s="713" t="str">
        <f>'справка Н.Г.'!D9:K9</f>
        <v>Касумова Надежда Анатольевна, Чичинская Светлана Николаевна</v>
      </c>
      <c r="E9" s="714"/>
      <c r="F9" s="714"/>
      <c r="G9" s="714"/>
      <c r="H9" s="714"/>
      <c r="I9" s="714"/>
      <c r="J9" s="714"/>
      <c r="K9" s="714"/>
      <c r="L9" s="714"/>
      <c r="M9" s="714"/>
      <c r="N9" s="714"/>
      <c r="O9" s="715"/>
    </row>
    <row r="10" spans="1:32" ht="25.5" customHeight="1">
      <c r="B10" s="68"/>
      <c r="C10" s="69"/>
      <c r="D10" s="69"/>
      <c r="E10" s="69"/>
      <c r="F10" s="69"/>
      <c r="G10" s="69"/>
      <c r="H10" s="69"/>
    </row>
    <row r="11" spans="1:32" ht="33" customHeight="1">
      <c r="B11" s="705" t="s">
        <v>217</v>
      </c>
      <c r="C11" s="705"/>
      <c r="D11" s="705"/>
      <c r="E11" s="705"/>
      <c r="F11" s="705"/>
      <c r="G11" s="705"/>
      <c r="H11" s="705"/>
      <c r="I11" s="705"/>
      <c r="J11" s="705"/>
      <c r="K11" s="705"/>
      <c r="L11" s="705"/>
      <c r="M11" s="705"/>
      <c r="N11" s="705"/>
      <c r="O11" s="705"/>
      <c r="P11" s="705"/>
      <c r="Q11" s="705"/>
      <c r="R11" s="705"/>
      <c r="S11" s="705"/>
      <c r="T11" s="705"/>
      <c r="U11" s="705"/>
      <c r="V11" s="705"/>
      <c r="W11" s="705"/>
      <c r="X11" s="705"/>
      <c r="Y11" s="705"/>
      <c r="Z11" s="705"/>
      <c r="AA11" s="705"/>
      <c r="AB11" s="705"/>
      <c r="AC11" s="705"/>
      <c r="AD11" s="705"/>
      <c r="AE11" s="705"/>
      <c r="AF11" s="705"/>
    </row>
    <row r="12" spans="1:32" ht="19.5" customHeight="1"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</row>
    <row r="13" spans="1:32" ht="33" customHeight="1" thickBot="1">
      <c r="A13" s="71"/>
      <c r="B13" s="72"/>
      <c r="C13" s="72"/>
      <c r="D13" s="72"/>
      <c r="E13" s="72"/>
      <c r="F13" s="72"/>
      <c r="G13" s="73"/>
    </row>
    <row r="14" spans="1:32" ht="74.25" customHeight="1" thickBot="1">
      <c r="A14" s="74"/>
      <c r="B14" s="679" t="s">
        <v>11</v>
      </c>
      <c r="C14" s="680"/>
      <c r="D14" s="669" t="s">
        <v>33</v>
      </c>
      <c r="E14" s="673" t="s">
        <v>3</v>
      </c>
      <c r="F14" s="670"/>
      <c r="G14" s="669" t="s">
        <v>4</v>
      </c>
      <c r="H14" s="669"/>
      <c r="I14" s="673" t="s">
        <v>5</v>
      </c>
      <c r="J14" s="669"/>
      <c r="K14" s="673" t="s">
        <v>34</v>
      </c>
      <c r="L14" s="669"/>
      <c r="M14" s="673" t="s">
        <v>51</v>
      </c>
      <c r="N14" s="670"/>
      <c r="O14" s="671" t="s">
        <v>32</v>
      </c>
      <c r="P14" s="671"/>
      <c r="Q14" s="673" t="s">
        <v>3</v>
      </c>
      <c r="R14" s="670"/>
      <c r="S14" s="669" t="s">
        <v>4</v>
      </c>
      <c r="T14" s="670"/>
      <c r="U14" s="669" t="s">
        <v>5</v>
      </c>
      <c r="V14" s="670"/>
      <c r="W14" s="669" t="s">
        <v>34</v>
      </c>
      <c r="X14" s="669"/>
      <c r="Y14" s="673" t="s">
        <v>51</v>
      </c>
      <c r="Z14" s="670"/>
    </row>
    <row r="15" spans="1:32" ht="36.75" customHeight="1" thickBot="1">
      <c r="A15" s="75"/>
      <c r="B15" s="681"/>
      <c r="C15" s="682"/>
      <c r="D15" s="699"/>
      <c r="E15" s="76" t="s">
        <v>35</v>
      </c>
      <c r="F15" s="77" t="s">
        <v>10</v>
      </c>
      <c r="G15" s="78" t="s">
        <v>35</v>
      </c>
      <c r="H15" s="79" t="s">
        <v>10</v>
      </c>
      <c r="I15" s="76" t="s">
        <v>35</v>
      </c>
      <c r="J15" s="79" t="s">
        <v>10</v>
      </c>
      <c r="K15" s="76" t="s">
        <v>35</v>
      </c>
      <c r="L15" s="80" t="s">
        <v>10</v>
      </c>
      <c r="M15" s="76" t="s">
        <v>35</v>
      </c>
      <c r="N15" s="81" t="s">
        <v>10</v>
      </c>
      <c r="O15" s="672"/>
      <c r="P15" s="672"/>
      <c r="Q15" s="76" t="s">
        <v>35</v>
      </c>
      <c r="R15" s="77" t="s">
        <v>10</v>
      </c>
      <c r="S15" s="78" t="s">
        <v>35</v>
      </c>
      <c r="T15" s="77" t="s">
        <v>10</v>
      </c>
      <c r="U15" s="78" t="s">
        <v>35</v>
      </c>
      <c r="V15" s="77" t="s">
        <v>10</v>
      </c>
      <c r="W15" s="76" t="s">
        <v>35</v>
      </c>
      <c r="X15" s="80" t="s">
        <v>10</v>
      </c>
      <c r="Y15" s="76" t="s">
        <v>35</v>
      </c>
      <c r="Z15" s="81" t="s">
        <v>10</v>
      </c>
    </row>
    <row r="16" spans="1:32" ht="50.1" customHeight="1" thickBot="1">
      <c r="A16" s="414">
        <v>1</v>
      </c>
      <c r="B16" s="697" t="s">
        <v>28</v>
      </c>
      <c r="C16" s="698"/>
      <c r="D16" s="415">
        <f>реч.разв.!V55</f>
        <v>27</v>
      </c>
      <c r="E16" s="416">
        <f>реч.разв.!X55</f>
        <v>20</v>
      </c>
      <c r="F16" s="120">
        <f>E16*100%/$D$16</f>
        <v>0.7407407407407407</v>
      </c>
      <c r="G16" s="418">
        <f>реч.разв.!Z55</f>
        <v>7</v>
      </c>
      <c r="H16" s="417">
        <f>G16*100%/$D$16</f>
        <v>0.25925925925925924</v>
      </c>
      <c r="I16" s="418">
        <f>реч.разв.!AB55</f>
        <v>0</v>
      </c>
      <c r="J16" s="417">
        <f>I16*100%/$D$16</f>
        <v>0</v>
      </c>
      <c r="K16" s="419">
        <f t="shared" ref="K16:K29" si="0">SUM(E16,G16)</f>
        <v>27</v>
      </c>
      <c r="L16" s="417">
        <f>K16*100%/$D$16</f>
        <v>1</v>
      </c>
      <c r="M16" s="420">
        <f>K16-'справка Н.Г.'!K16</f>
        <v>8</v>
      </c>
      <c r="N16" s="417">
        <f>M16*100%/$D$16</f>
        <v>0.29629629629629628</v>
      </c>
      <c r="O16" s="695" t="s">
        <v>79</v>
      </c>
      <c r="P16" s="696"/>
      <c r="Q16" s="143">
        <f>AVERAGE(E16:E17)</f>
        <v>21</v>
      </c>
      <c r="R16" s="140">
        <f>Q16*100%/$D$16</f>
        <v>0.77777777777777779</v>
      </c>
      <c r="S16" s="143">
        <f t="shared" ref="S16:W16" si="1">AVERAGE(G16:G17)</f>
        <v>6</v>
      </c>
      <c r="T16" s="140">
        <f>S16*100%/$D$16</f>
        <v>0.22222222222222221</v>
      </c>
      <c r="U16" s="143">
        <f t="shared" si="1"/>
        <v>0</v>
      </c>
      <c r="V16" s="140">
        <f>U16*100%/$D$16</f>
        <v>0</v>
      </c>
      <c r="W16" s="143">
        <f t="shared" si="1"/>
        <v>27</v>
      </c>
      <c r="X16" s="140">
        <f>W16*100%/$D$16</f>
        <v>1</v>
      </c>
      <c r="Y16" s="145">
        <f>W16-'справка Н.Г.'!U16:U17</f>
        <v>6.5</v>
      </c>
      <c r="Z16" s="140">
        <f>Y16*100%/$D$16</f>
        <v>0.24074074074074073</v>
      </c>
    </row>
    <row r="17" spans="1:65" ht="50.1" customHeight="1" thickBot="1">
      <c r="A17" s="82">
        <v>2</v>
      </c>
      <c r="B17" s="659" t="s">
        <v>64</v>
      </c>
      <c r="C17" s="660"/>
      <c r="D17" s="83">
        <f>реч.разв.!V62</f>
        <v>27</v>
      </c>
      <c r="E17" s="84">
        <f>реч.разв.!X62</f>
        <v>22</v>
      </c>
      <c r="F17" s="308">
        <f>E17*100%/$D$17</f>
        <v>0.81481481481481477</v>
      </c>
      <c r="G17" s="84">
        <f>реч.разв.!Z62</f>
        <v>5</v>
      </c>
      <c r="H17" s="318">
        <f>G17*100%/$D$17</f>
        <v>0.18518518518518517</v>
      </c>
      <c r="I17" s="85">
        <f>реч.разв.!AB62</f>
        <v>0</v>
      </c>
      <c r="J17" s="318">
        <f>I17*100%/$D$17</f>
        <v>0</v>
      </c>
      <c r="K17" s="327">
        <f t="shared" ref="K17" si="2">SUM(E17,G17)</f>
        <v>27</v>
      </c>
      <c r="L17" s="318">
        <f>K17*100%/$D$17</f>
        <v>1</v>
      </c>
      <c r="M17" s="86">
        <f>K17-'справка Н.Г.'!K17</f>
        <v>5</v>
      </c>
      <c r="N17" s="318">
        <f>M17*100%/$D$17</f>
        <v>0.18518518518518517</v>
      </c>
      <c r="O17" s="132"/>
      <c r="P17" s="151"/>
      <c r="Q17" s="144"/>
      <c r="R17" s="141"/>
      <c r="S17" s="144"/>
      <c r="T17" s="141"/>
      <c r="U17" s="144"/>
      <c r="V17" s="141"/>
      <c r="W17" s="144"/>
      <c r="X17" s="141"/>
      <c r="Y17" s="142"/>
      <c r="Z17" s="141"/>
    </row>
    <row r="18" spans="1:65" ht="50.1" customHeight="1">
      <c r="A18" s="175">
        <v>3</v>
      </c>
      <c r="B18" s="657" t="s">
        <v>258</v>
      </c>
      <c r="C18" s="658"/>
      <c r="D18" s="176">
        <f>ФКЦМ!V53</f>
        <v>27</v>
      </c>
      <c r="E18" s="177">
        <f>ФКЦМ!X53</f>
        <v>21</v>
      </c>
      <c r="F18" s="202">
        <f>E18*100%/$D$18</f>
        <v>0.77777777777777779</v>
      </c>
      <c r="G18" s="177">
        <f>ФКЦМ!Z53</f>
        <v>6</v>
      </c>
      <c r="H18" s="319">
        <f>G18*100%/$D$18</f>
        <v>0.22222222222222221</v>
      </c>
      <c r="I18" s="178">
        <f>ФКЦМ!AB53</f>
        <v>0</v>
      </c>
      <c r="J18" s="319">
        <f>I18*100%/$D$18</f>
        <v>0</v>
      </c>
      <c r="K18" s="328">
        <f t="shared" si="0"/>
        <v>27</v>
      </c>
      <c r="L18" s="319">
        <f>K18*100%/$D$18</f>
        <v>1</v>
      </c>
      <c r="M18" s="326">
        <f>K18-'справка Н.Г.'!K18</f>
        <v>6</v>
      </c>
      <c r="N18" s="319">
        <f>M18*100%/$D$18</f>
        <v>0.22222222222222221</v>
      </c>
      <c r="O18" s="678" t="s">
        <v>23</v>
      </c>
      <c r="P18" s="678"/>
      <c r="Q18" s="158">
        <f>AVERAGE(E18:E19)</f>
        <v>21</v>
      </c>
      <c r="R18" s="159">
        <f>Q18*100%/$D$18</f>
        <v>0.77777777777777779</v>
      </c>
      <c r="S18" s="158">
        <f>AVERAGE(G18:G19)</f>
        <v>6</v>
      </c>
      <c r="T18" s="159">
        <f>S18*100%/$D$18</f>
        <v>0.22222222222222221</v>
      </c>
      <c r="U18" s="158">
        <f>AVERAGE(I18:I19)</f>
        <v>0</v>
      </c>
      <c r="V18" s="159">
        <f>U18*100%/$D$18</f>
        <v>0</v>
      </c>
      <c r="W18" s="158">
        <f>AVERAGE(K18:K19)</f>
        <v>27</v>
      </c>
      <c r="X18" s="159">
        <f>W18*100%/$D$18</f>
        <v>1</v>
      </c>
      <c r="Y18" s="158">
        <f>AVERAGE(M18:M19)</f>
        <v>6</v>
      </c>
      <c r="Z18" s="159">
        <f>Y18*100%/$D$18</f>
        <v>0.22222222222222221</v>
      </c>
    </row>
    <row r="19" spans="1:65" ht="50.1" customHeight="1" thickBot="1">
      <c r="A19" s="408">
        <v>4</v>
      </c>
      <c r="B19" s="665" t="s">
        <v>256</v>
      </c>
      <c r="C19" s="666"/>
      <c r="D19" s="409">
        <f>ФЭМП!V54</f>
        <v>27</v>
      </c>
      <c r="E19" s="410">
        <f>ФЭМП!X54</f>
        <v>21</v>
      </c>
      <c r="F19" s="165">
        <f>E19*100%/$D$19</f>
        <v>0.77777777777777779</v>
      </c>
      <c r="G19" s="410">
        <f>ФЭМП!Z54</f>
        <v>6</v>
      </c>
      <c r="H19" s="411">
        <f>G19*100%/$D$19</f>
        <v>0.22222222222222221</v>
      </c>
      <c r="I19" s="412">
        <f>ФЭМП!AB54</f>
        <v>0</v>
      </c>
      <c r="J19" s="411">
        <f>I19*100%/$D$19</f>
        <v>0</v>
      </c>
      <c r="K19" s="412">
        <f t="shared" ref="K19" si="3">SUM(E19,G19)</f>
        <v>27</v>
      </c>
      <c r="L19" s="411">
        <f>K19*100%/$D$19</f>
        <v>1</v>
      </c>
      <c r="M19" s="413">
        <f>K19-'справка Н.Г.'!K19</f>
        <v>6</v>
      </c>
      <c r="N19" s="411">
        <f>M19*100%/$D$19</f>
        <v>0.22222222222222221</v>
      </c>
      <c r="O19" s="333"/>
      <c r="P19" s="333"/>
      <c r="Q19" s="154"/>
      <c r="R19" s="155"/>
      <c r="S19" s="152"/>
      <c r="T19" s="155"/>
      <c r="U19" s="153"/>
      <c r="V19" s="155"/>
      <c r="W19" s="156"/>
      <c r="X19" s="155"/>
      <c r="Y19" s="157"/>
      <c r="Z19" s="155"/>
    </row>
    <row r="20" spans="1:65" ht="50.1" customHeight="1">
      <c r="A20" s="94">
        <v>5</v>
      </c>
      <c r="B20" s="663" t="s">
        <v>29</v>
      </c>
      <c r="C20" s="664"/>
      <c r="D20" s="95">
        <f>игра!U52</f>
        <v>27</v>
      </c>
      <c r="E20" s="96">
        <f>игра!W52</f>
        <v>24</v>
      </c>
      <c r="F20" s="97">
        <f>E20*100%/$D$20</f>
        <v>0.88888888888888884</v>
      </c>
      <c r="G20" s="98">
        <f>игра!Y52</f>
        <v>3</v>
      </c>
      <c r="H20" s="421">
        <f>G20*100%/$D$20</f>
        <v>0.1111111111111111</v>
      </c>
      <c r="I20" s="98">
        <f>игра!AA52</f>
        <v>0</v>
      </c>
      <c r="J20" s="421">
        <f>I20*100%/$D$20</f>
        <v>0</v>
      </c>
      <c r="K20" s="98">
        <f t="shared" si="0"/>
        <v>27</v>
      </c>
      <c r="L20" s="421">
        <f>K20*100%/$D$20</f>
        <v>1</v>
      </c>
      <c r="M20" s="99">
        <f>K20-'справка Н.Г.'!K20</f>
        <v>3</v>
      </c>
      <c r="N20" s="421">
        <f>M20*100%/$D$20</f>
        <v>0.1111111111111111</v>
      </c>
      <c r="O20" s="701" t="s">
        <v>94</v>
      </c>
      <c r="P20" s="702"/>
      <c r="Q20" s="179">
        <f>AVERAGE(E20:E23)</f>
        <v>23</v>
      </c>
      <c r="R20" s="180">
        <f>Q20*100%/$D$20</f>
        <v>0.85185185185185186</v>
      </c>
      <c r="S20" s="183">
        <f t="shared" ref="S20:Y20" si="4">AVERAGE(G20:G23)</f>
        <v>4</v>
      </c>
      <c r="T20" s="180">
        <f>S20*100%/$D$20</f>
        <v>0.14814814814814814</v>
      </c>
      <c r="U20" s="179">
        <f t="shared" si="4"/>
        <v>0</v>
      </c>
      <c r="V20" s="180">
        <f>U20*100%/$D$20</f>
        <v>0</v>
      </c>
      <c r="W20" s="183">
        <f t="shared" si="4"/>
        <v>27</v>
      </c>
      <c r="X20" s="180">
        <f>W20*100%/$D$20</f>
        <v>1</v>
      </c>
      <c r="Y20" s="183">
        <f t="shared" si="4"/>
        <v>4</v>
      </c>
      <c r="Z20" s="180">
        <f>Y20*100%/$D$20</f>
        <v>0.14814814814814814</v>
      </c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</row>
    <row r="21" spans="1:65" ht="50.1" customHeight="1">
      <c r="A21" s="346">
        <v>6</v>
      </c>
      <c r="B21" s="667" t="s">
        <v>25</v>
      </c>
      <c r="C21" s="668"/>
      <c r="D21" s="347">
        <f>ПБ!U52</f>
        <v>27</v>
      </c>
      <c r="E21" s="348">
        <f>ПБ!W52</f>
        <v>21</v>
      </c>
      <c r="F21" s="390">
        <f>E21*100%/$D$21</f>
        <v>0.77777777777777779</v>
      </c>
      <c r="G21" s="350">
        <f>ПБ!Y52</f>
        <v>6</v>
      </c>
      <c r="H21" s="349">
        <f>G21*100%/$D$21</f>
        <v>0.22222222222222221</v>
      </c>
      <c r="I21" s="350">
        <f>ПБ!AA52</f>
        <v>0</v>
      </c>
      <c r="J21" s="349">
        <f>I21*100%/$D$21</f>
        <v>0</v>
      </c>
      <c r="K21" s="350">
        <f>SUM(E21,G21)</f>
        <v>27</v>
      </c>
      <c r="L21" s="349">
        <f>K21*100%/$D$21</f>
        <v>1</v>
      </c>
      <c r="M21" s="351">
        <f>K21-'справка Н.Г.'!K21</f>
        <v>6</v>
      </c>
      <c r="N21" s="349">
        <f>M21*100%/$D$21</f>
        <v>0.22222222222222221</v>
      </c>
      <c r="O21" s="337"/>
      <c r="P21" s="235"/>
      <c r="Q21" s="162"/>
      <c r="R21" s="163"/>
      <c r="S21" s="169"/>
      <c r="T21" s="163"/>
      <c r="U21" s="162"/>
      <c r="V21" s="163"/>
      <c r="W21" s="169"/>
      <c r="X21" s="163"/>
      <c r="Y21" s="169"/>
      <c r="Z21" s="163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</row>
    <row r="22" spans="1:65" ht="50.1" customHeight="1">
      <c r="A22" s="281">
        <v>7</v>
      </c>
      <c r="B22" s="661" t="s">
        <v>93</v>
      </c>
      <c r="C22" s="662"/>
      <c r="D22" s="282">
        <f>'ОБЖ,ТРУД'!U52</f>
        <v>27</v>
      </c>
      <c r="E22" s="245">
        <f>'ОБЖ,ТРУД'!W52</f>
        <v>23</v>
      </c>
      <c r="F22" s="244">
        <f>E22*100%/$D$22</f>
        <v>0.85185185185185186</v>
      </c>
      <c r="G22" s="243">
        <f>'ОБЖ,ТРУД'!Y52</f>
        <v>4</v>
      </c>
      <c r="H22" s="320">
        <f>G22*100%/$D$22</f>
        <v>0.14814814814814814</v>
      </c>
      <c r="I22" s="243">
        <f>'ОБЖ,ТРУД'!AA52</f>
        <v>0</v>
      </c>
      <c r="J22" s="320">
        <f>I22*100%/$D$22</f>
        <v>0</v>
      </c>
      <c r="K22" s="243">
        <f t="shared" ref="K22:K23" si="5">SUM(E22,G22)</f>
        <v>27</v>
      </c>
      <c r="L22" s="320">
        <f>K22*100%/$D$22</f>
        <v>1</v>
      </c>
      <c r="M22" s="283">
        <f>K22-'справка Н.Г.'!K22</f>
        <v>4</v>
      </c>
      <c r="N22" s="320">
        <f>M22*100%/$D$22</f>
        <v>0.14814814814814814</v>
      </c>
      <c r="O22" s="189"/>
      <c r="P22" s="190"/>
      <c r="Q22" s="162"/>
      <c r="R22" s="163"/>
      <c r="S22" s="169"/>
      <c r="T22" s="163"/>
      <c r="U22" s="162"/>
      <c r="V22" s="163"/>
      <c r="W22" s="169"/>
      <c r="X22" s="163"/>
      <c r="Y22" s="169"/>
      <c r="Z22" s="163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</row>
    <row r="23" spans="1:65" ht="50.1" customHeight="1" thickBot="1">
      <c r="A23" s="305">
        <v>8</v>
      </c>
      <c r="B23" s="683" t="s">
        <v>65</v>
      </c>
      <c r="C23" s="684"/>
      <c r="D23" s="306">
        <f>'ОБЖ,ТРУД'!U59</f>
        <v>27</v>
      </c>
      <c r="E23" s="160">
        <f>'ОБЖ,ТРУД'!W59</f>
        <v>24</v>
      </c>
      <c r="F23" s="188">
        <f>E23*100%/$D$23</f>
        <v>0.88888888888888884</v>
      </c>
      <c r="G23" s="161">
        <f>'ОБЖ,ТРУД'!Y59</f>
        <v>3</v>
      </c>
      <c r="H23" s="321">
        <f>G23*100%/$D$23</f>
        <v>0.1111111111111111</v>
      </c>
      <c r="I23" s="161">
        <f>'ОБЖ,ТРУД'!AA59</f>
        <v>0</v>
      </c>
      <c r="J23" s="321">
        <f>I23*100%/$D$23</f>
        <v>0</v>
      </c>
      <c r="K23" s="161">
        <f t="shared" si="5"/>
        <v>27</v>
      </c>
      <c r="L23" s="321">
        <f>K23*100%/$D$23</f>
        <v>1</v>
      </c>
      <c r="M23" s="284">
        <f>K23-'справка Н.Г.'!K23</f>
        <v>3</v>
      </c>
      <c r="N23" s="321">
        <f>M23*100%/$D$23</f>
        <v>0.1111111111111111</v>
      </c>
      <c r="O23" s="171"/>
      <c r="P23" s="172"/>
      <c r="Q23" s="173"/>
      <c r="R23" s="174"/>
      <c r="S23" s="184"/>
      <c r="T23" s="174"/>
      <c r="U23" s="173"/>
      <c r="V23" s="174"/>
      <c r="W23" s="170"/>
      <c r="X23" s="174"/>
      <c r="Y23" s="170"/>
      <c r="Z23" s="174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</row>
    <row r="24" spans="1:65" ht="50.1" customHeight="1">
      <c r="A24" s="94">
        <v>9</v>
      </c>
      <c r="B24" s="685" t="s">
        <v>97</v>
      </c>
      <c r="C24" s="686"/>
      <c r="D24" s="95">
        <f>ИЗО!R51</f>
        <v>27</v>
      </c>
      <c r="E24" s="98">
        <f>ИЗО!S51</f>
        <v>22</v>
      </c>
      <c r="F24" s="180">
        <f>E24*100%/$D$24</f>
        <v>0.81481481481481477</v>
      </c>
      <c r="G24" s="98">
        <f>ИЗО!U51</f>
        <v>5</v>
      </c>
      <c r="H24" s="322">
        <f>G24*100%/$D$24</f>
        <v>0.18518518518518517</v>
      </c>
      <c r="I24" s="98">
        <f>ИЗО!W51</f>
        <v>0</v>
      </c>
      <c r="J24" s="322">
        <f>I24*100%/$D$24</f>
        <v>0</v>
      </c>
      <c r="K24" s="98">
        <f t="shared" si="0"/>
        <v>27</v>
      </c>
      <c r="L24" s="322">
        <f>K24*100%/$D$24</f>
        <v>1</v>
      </c>
      <c r="M24" s="99">
        <f>K24-'справка Н.Г.'!K24</f>
        <v>5</v>
      </c>
      <c r="N24" s="322">
        <f>M24*100%/$D$24</f>
        <v>0.18518518518518517</v>
      </c>
      <c r="O24" s="691" t="s">
        <v>95</v>
      </c>
      <c r="P24" s="692"/>
      <c r="Q24" s="285">
        <f>AVERAGE(E24:E28)</f>
        <v>19</v>
      </c>
      <c r="R24" s="275">
        <f>Q24*100%/$D$24</f>
        <v>0.70370370370370372</v>
      </c>
      <c r="S24" s="274">
        <f>AVERAGE(G24:G28)</f>
        <v>8</v>
      </c>
      <c r="T24" s="275">
        <f>S24*100%/$D$24</f>
        <v>0.29629629629629628</v>
      </c>
      <c r="U24" s="215">
        <f>AVERAGE(I24:I28)</f>
        <v>0</v>
      </c>
      <c r="V24" s="275">
        <f>U24*100%/$D$24</f>
        <v>0</v>
      </c>
      <c r="W24" s="286">
        <f>AVERAGE(K24:K28)</f>
        <v>27</v>
      </c>
      <c r="X24" s="275">
        <f>W24*100%/$D$24</f>
        <v>1</v>
      </c>
      <c r="Y24" s="286">
        <f>AVERAGE(M24:M28)</f>
        <v>8.4</v>
      </c>
      <c r="Z24" s="275">
        <f>Y24*100%/$D$24</f>
        <v>0.31111111111111112</v>
      </c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</row>
    <row r="25" spans="1:65" ht="50.1" customHeight="1">
      <c r="A25" s="281">
        <v>10</v>
      </c>
      <c r="B25" s="661" t="s">
        <v>66</v>
      </c>
      <c r="C25" s="662"/>
      <c r="D25" s="282">
        <f>ИЗО!AA57</f>
        <v>27</v>
      </c>
      <c r="E25" s="299">
        <f>ИЗО!AC57</f>
        <v>21</v>
      </c>
      <c r="F25" s="237">
        <f>E25*100%/$D$25</f>
        <v>0.77777777777777779</v>
      </c>
      <c r="G25" s="300">
        <f>ИЗО!AE57</f>
        <v>6</v>
      </c>
      <c r="H25" s="323">
        <f>G25*100%/$D$25</f>
        <v>0.22222222222222221</v>
      </c>
      <c r="I25" s="300">
        <f>ИЗО!AG57</f>
        <v>0</v>
      </c>
      <c r="J25" s="323">
        <f>I25*100%/$D$25</f>
        <v>0</v>
      </c>
      <c r="K25" s="300">
        <f t="shared" ref="K25" si="6">SUM(E25,G25)</f>
        <v>27</v>
      </c>
      <c r="L25" s="323">
        <f>K25*100%/$D$25</f>
        <v>1</v>
      </c>
      <c r="M25" s="301">
        <f>K25-'справка Н.Г.'!K26</f>
        <v>6</v>
      </c>
      <c r="N25" s="323">
        <f>M25*100%/$D$25</f>
        <v>0.22222222222222221</v>
      </c>
      <c r="O25" s="219"/>
      <c r="P25" s="220"/>
      <c r="Q25" s="287"/>
      <c r="R25" s="288"/>
      <c r="S25" s="289"/>
      <c r="T25" s="288"/>
      <c r="U25" s="221"/>
      <c r="V25" s="288"/>
      <c r="W25" s="290"/>
      <c r="X25" s="288"/>
      <c r="Y25" s="290"/>
      <c r="Z25" s="288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</row>
    <row r="26" spans="1:65" ht="50.1" customHeight="1">
      <c r="A26" s="404">
        <v>11</v>
      </c>
      <c r="B26" s="665" t="s">
        <v>24</v>
      </c>
      <c r="C26" s="666"/>
      <c r="D26" s="405">
        <f>ИЗО!B57</f>
        <v>27</v>
      </c>
      <c r="E26" s="164">
        <f>ИЗО!C57</f>
        <v>21</v>
      </c>
      <c r="F26" s="387">
        <f>E26*100%/$D$26</f>
        <v>0.77777777777777779</v>
      </c>
      <c r="G26" s="166">
        <f>ИЗО!D57</f>
        <v>6</v>
      </c>
      <c r="H26" s="406">
        <f>G26*100%/$D$26</f>
        <v>0.22222222222222221</v>
      </c>
      <c r="I26" s="166">
        <f>ИЗО!E57</f>
        <v>0</v>
      </c>
      <c r="J26" s="406">
        <f>I26*100%/$D$26</f>
        <v>0</v>
      </c>
      <c r="K26" s="166">
        <f t="shared" si="0"/>
        <v>27</v>
      </c>
      <c r="L26" s="406">
        <f>K26*100%/$D$26</f>
        <v>1</v>
      </c>
      <c r="M26" s="407">
        <f>K26-'справка Н.Г.'!K26</f>
        <v>6</v>
      </c>
      <c r="N26" s="406">
        <f>M26*100%/$D$26</f>
        <v>0.22222222222222221</v>
      </c>
      <c r="O26" s="689"/>
      <c r="P26" s="690"/>
      <c r="Q26" s="219"/>
      <c r="R26" s="291"/>
      <c r="S26" s="292"/>
      <c r="T26" s="291"/>
      <c r="U26" s="293"/>
      <c r="V26" s="291"/>
      <c r="W26" s="294"/>
      <c r="X26" s="291"/>
      <c r="Y26" s="290"/>
      <c r="Z26" s="291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</row>
    <row r="27" spans="1:65" ht="50.1" customHeight="1">
      <c r="A27" s="485">
        <v>12</v>
      </c>
      <c r="B27" s="653" t="s">
        <v>6</v>
      </c>
      <c r="C27" s="654"/>
      <c r="D27" s="486">
        <f>конструир.!U51</f>
        <v>27</v>
      </c>
      <c r="E27" s="487">
        <f>конструир.!W51</f>
        <v>21</v>
      </c>
      <c r="F27" s="488">
        <f>E27*100%/$D$27</f>
        <v>0.77777777777777779</v>
      </c>
      <c r="G27" s="487">
        <f>конструир.!Y51</f>
        <v>6</v>
      </c>
      <c r="H27" s="488">
        <f>G27*100%/$D$27</f>
        <v>0.22222222222222221</v>
      </c>
      <c r="I27" s="489">
        <f>конструир.!AA51</f>
        <v>0</v>
      </c>
      <c r="J27" s="488">
        <f>I27*100%/$D$27</f>
        <v>0</v>
      </c>
      <c r="K27" s="489">
        <f>SUM(E27,G27)</f>
        <v>27</v>
      </c>
      <c r="L27" s="488">
        <f>K27*100%/$D$27</f>
        <v>1</v>
      </c>
      <c r="M27" s="490">
        <f>K27-'справка Н.Г.'!K27</f>
        <v>6</v>
      </c>
      <c r="N27" s="488">
        <f>M27*100%/$D$27</f>
        <v>0.22222222222222221</v>
      </c>
      <c r="O27" s="482"/>
      <c r="P27" s="483"/>
      <c r="Q27" s="482"/>
      <c r="R27" s="291"/>
      <c r="S27" s="292"/>
      <c r="T27" s="291"/>
      <c r="U27" s="293"/>
      <c r="V27" s="291"/>
      <c r="W27" s="294"/>
      <c r="X27" s="291"/>
      <c r="Y27" s="290"/>
      <c r="Z27" s="291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</row>
    <row r="28" spans="1:65" s="93" customFormat="1" ht="50.1" customHeight="1" thickBot="1">
      <c r="A28" s="88">
        <v>13</v>
      </c>
      <c r="B28" s="676" t="s">
        <v>27</v>
      </c>
      <c r="C28" s="677"/>
      <c r="D28" s="89">
        <f>музыка!U52</f>
        <v>27</v>
      </c>
      <c r="E28" s="90">
        <f>музыка!W52</f>
        <v>10</v>
      </c>
      <c r="F28" s="188">
        <f>E28*100%/$D$28</f>
        <v>0.37037037037037035</v>
      </c>
      <c r="G28" s="91">
        <f>музыка!Y52</f>
        <v>17</v>
      </c>
      <c r="H28" s="324">
        <f>G28*100%/$D$28</f>
        <v>0.62962962962962965</v>
      </c>
      <c r="I28" s="91">
        <f>музыка!AA52</f>
        <v>0</v>
      </c>
      <c r="J28" s="324">
        <f>I28*100%/$D$28</f>
        <v>0</v>
      </c>
      <c r="K28" s="329">
        <f t="shared" si="0"/>
        <v>27</v>
      </c>
      <c r="L28" s="324">
        <f>K28*100%/$D$28</f>
        <v>1</v>
      </c>
      <c r="M28" s="92">
        <f>K28-'справка Н.Г.'!K28</f>
        <v>19</v>
      </c>
      <c r="N28" s="324">
        <f>M28*100%/$D$28</f>
        <v>0.70370370370370372</v>
      </c>
      <c r="O28" s="276"/>
      <c r="P28" s="295"/>
      <c r="Q28" s="276"/>
      <c r="R28" s="296"/>
      <c r="S28" s="297"/>
      <c r="T28" s="296"/>
      <c r="U28" s="276"/>
      <c r="V28" s="296"/>
      <c r="W28" s="297"/>
      <c r="X28" s="296"/>
      <c r="Y28" s="298"/>
      <c r="Z28" s="296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</row>
    <row r="29" spans="1:65" ht="50.1" customHeight="1">
      <c r="A29" s="399">
        <v>14</v>
      </c>
      <c r="B29" s="655" t="s">
        <v>26</v>
      </c>
      <c r="C29" s="656"/>
      <c r="D29" s="400">
        <f>'ФИЗО,ЗОЖ'!U52</f>
        <v>27</v>
      </c>
      <c r="E29" s="395">
        <f>'ФИЗО,ЗОЖ'!W52</f>
        <v>2</v>
      </c>
      <c r="F29" s="394">
        <f>E29*100%/$D$29</f>
        <v>7.407407407407407E-2</v>
      </c>
      <c r="G29" s="393">
        <f>'ФИЗО,ЗОЖ'!Y52</f>
        <v>25</v>
      </c>
      <c r="H29" s="401">
        <f>G29*100%/$D$29</f>
        <v>0.92592592592592593</v>
      </c>
      <c r="I29" s="393">
        <f>'ФИЗО,ЗОЖ'!AA52</f>
        <v>0</v>
      </c>
      <c r="J29" s="401">
        <f>I29*100%/$D$29</f>
        <v>0</v>
      </c>
      <c r="K29" s="393">
        <f t="shared" si="0"/>
        <v>27</v>
      </c>
      <c r="L29" s="401">
        <f>K29*100%/$D$29</f>
        <v>1</v>
      </c>
      <c r="M29" s="402">
        <f>K29-'справка Н.Г.'!K29</f>
        <v>10</v>
      </c>
      <c r="N29" s="403">
        <f>M29*100%/$D$29</f>
        <v>0.37037037037037035</v>
      </c>
      <c r="O29" s="693" t="s">
        <v>104</v>
      </c>
      <c r="P29" s="694"/>
      <c r="Q29" s="279">
        <f>AVERAGE(E29:E30)</f>
        <v>11.5</v>
      </c>
      <c r="R29" s="330">
        <f>Q29*100%/$D$29</f>
        <v>0.42592592592592593</v>
      </c>
      <c r="S29" s="277">
        <f>AVERAGE(G29:G30)</f>
        <v>15.5</v>
      </c>
      <c r="T29" s="330">
        <f>S29*100%/$D$29</f>
        <v>0.57407407407407407</v>
      </c>
      <c r="U29" s="277">
        <f>AVERAGE(I29:I30)</f>
        <v>0</v>
      </c>
      <c r="V29" s="330">
        <f>U29*100%/$D$29</f>
        <v>0</v>
      </c>
      <c r="W29" s="302">
        <f>AVERAGE(K29:K30)</f>
        <v>27</v>
      </c>
      <c r="X29" s="331">
        <f>W29*100%/$D$29</f>
        <v>1</v>
      </c>
      <c r="Y29" s="307">
        <f>AVERAGE(M29:M30)</f>
        <v>7.5</v>
      </c>
      <c r="Z29" s="330">
        <f>Y29*100%/$D$29</f>
        <v>0.27777777777777779</v>
      </c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</row>
    <row r="30" spans="1:65" ht="50.1" customHeight="1" thickBot="1">
      <c r="A30" s="414">
        <v>15</v>
      </c>
      <c r="B30" s="651" t="s">
        <v>130</v>
      </c>
      <c r="C30" s="652"/>
      <c r="D30" s="422">
        <f>'ФИЗО,ЗОЖ'!U59</f>
        <v>27</v>
      </c>
      <c r="E30" s="423">
        <f>'ФИЗО,ЗОЖ'!W59</f>
        <v>21</v>
      </c>
      <c r="F30" s="246">
        <f>E30*100%/$D$30</f>
        <v>0.77777777777777779</v>
      </c>
      <c r="G30" s="425">
        <f>'ФИЗО,ЗОЖ'!Y59</f>
        <v>6</v>
      </c>
      <c r="H30" s="424">
        <f>G30*100%/$D$30</f>
        <v>0.22222222222222221</v>
      </c>
      <c r="I30" s="425">
        <f>'ФИЗО,ЗОЖ'!AA59</f>
        <v>0</v>
      </c>
      <c r="J30" s="424">
        <f>I30*100%/$D$30</f>
        <v>0</v>
      </c>
      <c r="K30" s="425">
        <f>SUM(E30,G30)</f>
        <v>27</v>
      </c>
      <c r="L30" s="424">
        <f>K30*100%/$D$30</f>
        <v>1</v>
      </c>
      <c r="M30" s="426">
        <f>K30-'справка Н.Г.'!K30</f>
        <v>5</v>
      </c>
      <c r="N30" s="424">
        <f>M30*100%/$D$30</f>
        <v>0.18518518518518517</v>
      </c>
      <c r="O30" s="342"/>
      <c r="P30" s="343"/>
      <c r="Q30" s="344"/>
      <c r="R30" s="353"/>
      <c r="S30" s="271"/>
      <c r="T30" s="353"/>
      <c r="U30" s="271"/>
      <c r="V30" s="353"/>
      <c r="W30" s="354"/>
      <c r="X30" s="355"/>
      <c r="Y30" s="352"/>
      <c r="Z30" s="353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</row>
    <row r="31" spans="1:65" ht="72" customHeight="1" thickBot="1">
      <c r="A31" s="100"/>
      <c r="B31" s="674" t="s">
        <v>30</v>
      </c>
      <c r="C31" s="675"/>
      <c r="D31" s="101">
        <f t="shared" ref="D31:N31" si="7">AVERAGE(D16:D30)</f>
        <v>27</v>
      </c>
      <c r="E31" s="102">
        <f t="shared" si="7"/>
        <v>19.600000000000001</v>
      </c>
      <c r="F31" s="103">
        <f t="shared" si="7"/>
        <v>0.7259259259259262</v>
      </c>
      <c r="G31" s="104">
        <f t="shared" si="7"/>
        <v>7.4</v>
      </c>
      <c r="H31" s="103">
        <f t="shared" si="7"/>
        <v>0.27407407407407408</v>
      </c>
      <c r="I31" s="104">
        <f t="shared" si="7"/>
        <v>0</v>
      </c>
      <c r="J31" s="103">
        <f t="shared" si="7"/>
        <v>0</v>
      </c>
      <c r="K31" s="105">
        <f t="shared" si="7"/>
        <v>27</v>
      </c>
      <c r="L31" s="106">
        <f t="shared" si="7"/>
        <v>1</v>
      </c>
      <c r="M31" s="104">
        <f t="shared" si="7"/>
        <v>6.5333333333333332</v>
      </c>
      <c r="N31" s="325">
        <f t="shared" si="7"/>
        <v>0.24197530864197528</v>
      </c>
      <c r="O31" s="687" t="str">
        <f>B31</f>
        <v>средний показатель</v>
      </c>
      <c r="P31" s="688"/>
      <c r="Q31" s="107">
        <f>E31</f>
        <v>19.600000000000001</v>
      </c>
      <c r="R31" s="108">
        <f>Q31*100%/$D$31</f>
        <v>0.72592592592592597</v>
      </c>
      <c r="S31" s="109">
        <f t="shared" ref="S31:W31" si="8">G31</f>
        <v>7.4</v>
      </c>
      <c r="T31" s="108">
        <f>S31*100%/$D$31</f>
        <v>0.27407407407407408</v>
      </c>
      <c r="U31" s="104">
        <f t="shared" si="8"/>
        <v>0</v>
      </c>
      <c r="V31" s="103">
        <f>U31*100%/$D$31</f>
        <v>0</v>
      </c>
      <c r="W31" s="109">
        <f t="shared" si="8"/>
        <v>27</v>
      </c>
      <c r="X31" s="108">
        <f>W31*100%/$D$31</f>
        <v>1</v>
      </c>
      <c r="Y31" s="104">
        <f>M31</f>
        <v>6.5333333333333332</v>
      </c>
      <c r="Z31" s="103">
        <f>Y31*100%/$D$31</f>
        <v>0.24197530864197531</v>
      </c>
    </row>
    <row r="32" spans="1:65">
      <c r="A32" s="71"/>
      <c r="B32" s="72"/>
      <c r="C32" s="72"/>
      <c r="D32" s="72"/>
      <c r="E32" s="72"/>
      <c r="F32" s="72"/>
    </row>
    <row r="33" spans="1:18" ht="31.5" customHeight="1">
      <c r="A33" s="61"/>
      <c r="G33" s="61"/>
    </row>
    <row r="34" spans="1:18">
      <c r="A34" s="61"/>
      <c r="B34" s="700" t="s">
        <v>215</v>
      </c>
      <c r="C34" s="700"/>
      <c r="D34" s="700"/>
      <c r="G34" s="61"/>
      <c r="O34" s="700" t="s">
        <v>216</v>
      </c>
      <c r="P34" s="700"/>
      <c r="Q34" s="700"/>
      <c r="R34" s="700"/>
    </row>
    <row r="35" spans="1:18">
      <c r="A35" s="61"/>
      <c r="B35" s="700"/>
      <c r="C35" s="700"/>
      <c r="D35" s="700"/>
      <c r="G35" s="61"/>
      <c r="O35" s="700"/>
      <c r="P35" s="700"/>
      <c r="Q35" s="700"/>
      <c r="R35" s="700"/>
    </row>
    <row r="36" spans="1:18" ht="32.25" customHeight="1">
      <c r="A36" s="61"/>
      <c r="B36" s="700"/>
      <c r="C36" s="700"/>
      <c r="D36" s="700"/>
      <c r="G36" s="61"/>
      <c r="O36" s="700"/>
      <c r="P36" s="700"/>
      <c r="Q36" s="700"/>
      <c r="R36" s="700"/>
    </row>
    <row r="37" spans="1:18" ht="32.25" customHeight="1">
      <c r="A37" s="61"/>
      <c r="G37" s="61"/>
      <c r="O37" s="700"/>
      <c r="P37" s="700"/>
      <c r="Q37" s="700"/>
      <c r="R37" s="700"/>
    </row>
    <row r="38" spans="1:18" ht="30" customHeight="1">
      <c r="A38" s="61"/>
      <c r="G38" s="61"/>
    </row>
    <row r="39" spans="1:18" ht="36.75" customHeight="1">
      <c r="A39" s="61"/>
      <c r="G39" s="61"/>
    </row>
    <row r="40" spans="1:18" ht="34.5" customHeight="1">
      <c r="A40" s="61"/>
      <c r="G40" s="61"/>
    </row>
    <row r="41" spans="1:18" ht="39.75" customHeight="1">
      <c r="A41" s="61"/>
      <c r="G41" s="61"/>
    </row>
    <row r="42" spans="1:18" ht="33" customHeight="1">
      <c r="A42" s="61"/>
      <c r="G42" s="61"/>
    </row>
    <row r="43" spans="1:18" ht="42.75" customHeight="1">
      <c r="A43" s="61"/>
      <c r="G43" s="61"/>
    </row>
    <row r="46" spans="1:18" ht="31.5" customHeight="1"/>
    <row r="47" spans="1:18" ht="31.5" customHeight="1">
      <c r="A47" s="61"/>
      <c r="G47" s="61"/>
    </row>
    <row r="48" spans="1:18" ht="31.5" customHeight="1">
      <c r="A48" s="61"/>
      <c r="G48" s="61"/>
    </row>
    <row r="49" spans="1:7">
      <c r="A49" s="61"/>
      <c r="G49" s="61"/>
    </row>
    <row r="50" spans="1:7">
      <c r="A50" s="61"/>
      <c r="G50" s="61"/>
    </row>
    <row r="51" spans="1:7" ht="32.25" customHeight="1">
      <c r="A51" s="61"/>
      <c r="G51" s="61"/>
    </row>
    <row r="52" spans="1:7" ht="32.25" customHeight="1">
      <c r="A52" s="61"/>
      <c r="G52" s="61"/>
    </row>
    <row r="53" spans="1:7" ht="30" customHeight="1">
      <c r="A53" s="61"/>
      <c r="G53" s="61"/>
    </row>
    <row r="54" spans="1:7" ht="36.75" customHeight="1">
      <c r="A54" s="61"/>
      <c r="G54" s="61"/>
    </row>
    <row r="55" spans="1:7" ht="34.5" customHeight="1">
      <c r="A55" s="61"/>
      <c r="G55" s="61"/>
    </row>
    <row r="56" spans="1:7" ht="39.75" customHeight="1">
      <c r="A56" s="61"/>
      <c r="G56" s="61"/>
    </row>
    <row r="57" spans="1:7" ht="33" customHeight="1">
      <c r="A57" s="61"/>
      <c r="G57" s="61"/>
    </row>
    <row r="58" spans="1:7" ht="42.75" customHeight="1">
      <c r="A58" s="61"/>
      <c r="G58" s="61"/>
    </row>
    <row r="61" spans="1:7" ht="31.5" customHeight="1"/>
    <row r="63" spans="1:7" ht="48" customHeight="1"/>
    <row r="64" spans="1:7" ht="39.75" customHeight="1"/>
    <row r="65" ht="41.25" customHeight="1"/>
    <row r="66" ht="56.25" customHeight="1"/>
    <row r="67" ht="53.25" customHeight="1"/>
  </sheetData>
  <protectedRanges>
    <protectedRange sqref="D4:H4" name="Диапазон1_1"/>
  </protectedRanges>
  <mergeCells count="48">
    <mergeCell ref="B34:D36"/>
    <mergeCell ref="O34:R37"/>
    <mergeCell ref="Y14:Z14"/>
    <mergeCell ref="O20:P20"/>
    <mergeCell ref="B1:AF1"/>
    <mergeCell ref="B2:AF2"/>
    <mergeCell ref="B11:AF11"/>
    <mergeCell ref="E5:F5"/>
    <mergeCell ref="B7:C7"/>
    <mergeCell ref="D8:H8"/>
    <mergeCell ref="D7:E7"/>
    <mergeCell ref="D9:O9"/>
    <mergeCell ref="D6:P6"/>
    <mergeCell ref="D4:P4"/>
    <mergeCell ref="G14:H14"/>
    <mergeCell ref="W14:X14"/>
    <mergeCell ref="B31:C31"/>
    <mergeCell ref="B26:C26"/>
    <mergeCell ref="B28:C28"/>
    <mergeCell ref="O18:P18"/>
    <mergeCell ref="B14:C15"/>
    <mergeCell ref="B23:C23"/>
    <mergeCell ref="B25:C25"/>
    <mergeCell ref="B24:C24"/>
    <mergeCell ref="O31:P31"/>
    <mergeCell ref="O26:P26"/>
    <mergeCell ref="O24:P24"/>
    <mergeCell ref="O29:P29"/>
    <mergeCell ref="M14:N14"/>
    <mergeCell ref="O16:P16"/>
    <mergeCell ref="B16:C16"/>
    <mergeCell ref="D14:D15"/>
    <mergeCell ref="U14:V14"/>
    <mergeCell ref="O14:P15"/>
    <mergeCell ref="Q14:R14"/>
    <mergeCell ref="E14:F14"/>
    <mergeCell ref="I14:J14"/>
    <mergeCell ref="K14:L14"/>
    <mergeCell ref="S14:T14"/>
    <mergeCell ref="B30:C30"/>
    <mergeCell ref="B27:C27"/>
    <mergeCell ref="B29:C29"/>
    <mergeCell ref="B18:C18"/>
    <mergeCell ref="B17:C17"/>
    <mergeCell ref="B22:C22"/>
    <mergeCell ref="B20:C20"/>
    <mergeCell ref="B19:C19"/>
    <mergeCell ref="B21:C21"/>
  </mergeCells>
  <phoneticPr fontId="4" type="noConversion"/>
  <pageMargins left="0.74803149606299213" right="0.55118110236220474" top="0.98425196850393704" bottom="0.78740157480314965" header="0.11811023622047245" footer="0.11811023622047245"/>
  <pageSetup paperSize="9" scale="21" fitToHeight="30" orientation="landscape" horizontalDpi="4294967293" r:id="rId1"/>
  <headerFooter alignWithMargins="0"/>
  <rowBreaks count="1" manualBreakCount="1">
    <brk id="48" max="3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7"/>
  <sheetViews>
    <sheetView view="pageBreakPreview" topLeftCell="A29" zoomScale="46" zoomScaleSheetLayoutView="46" workbookViewId="0">
      <selection activeCell="B19" sqref="B19:C19"/>
    </sheetView>
  </sheetViews>
  <sheetFormatPr defaultColWidth="9.140625" defaultRowHeight="33"/>
  <cols>
    <col min="1" max="1" width="7" style="58" customWidth="1"/>
    <col min="2" max="2" width="34.42578125" style="61" customWidth="1"/>
    <col min="3" max="3" width="27.85546875" style="61" customWidth="1"/>
    <col min="4" max="4" width="17.28515625" style="61" customWidth="1"/>
    <col min="5" max="5" width="15.140625" style="61" customWidth="1"/>
    <col min="6" max="6" width="19.85546875" style="61" customWidth="1"/>
    <col min="7" max="7" width="15.140625" style="111" customWidth="1"/>
    <col min="8" max="8" width="19.42578125" style="61" customWidth="1"/>
    <col min="9" max="9" width="15.140625" style="61" customWidth="1"/>
    <col min="10" max="10" width="19.42578125" style="61" customWidth="1"/>
    <col min="11" max="11" width="15.140625" style="61" customWidth="1"/>
    <col min="12" max="12" width="19.85546875" style="61" customWidth="1"/>
    <col min="13" max="13" width="23.42578125" style="61" customWidth="1"/>
    <col min="14" max="14" width="27.140625" style="61" customWidth="1"/>
    <col min="15" max="15" width="20.5703125" style="61" customWidth="1"/>
    <col min="16" max="17" width="21" style="61" customWidth="1"/>
    <col min="18" max="18" width="19.140625" style="61" customWidth="1"/>
    <col min="19" max="19" width="18.140625" style="61" customWidth="1"/>
    <col min="20" max="20" width="19.140625" style="61" customWidth="1"/>
    <col min="21" max="21" width="18.140625" style="61" customWidth="1"/>
    <col min="22" max="22" width="19.140625" style="61" customWidth="1"/>
    <col min="23" max="23" width="36.5703125" style="61" customWidth="1"/>
    <col min="24" max="24" width="14.42578125" style="61" customWidth="1"/>
    <col min="25" max="25" width="13.28515625" style="61" customWidth="1"/>
    <col min="26" max="30" width="11.5703125" style="61" bestFit="1" customWidth="1"/>
    <col min="31" max="16384" width="9.140625" style="61"/>
  </cols>
  <sheetData>
    <row r="1" spans="1:33" s="56" customFormat="1" ht="30" customHeight="1">
      <c r="A1" s="55"/>
      <c r="B1" s="703" t="s">
        <v>2</v>
      </c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703"/>
      <c r="S1" s="703"/>
      <c r="T1" s="703"/>
      <c r="U1" s="703"/>
      <c r="V1" s="703"/>
      <c r="W1" s="502"/>
      <c r="X1" s="502"/>
      <c r="Y1" s="502"/>
      <c r="Z1" s="502"/>
      <c r="AA1" s="502"/>
      <c r="AB1" s="502"/>
      <c r="AC1" s="502"/>
      <c r="AD1" s="502"/>
      <c r="AE1" s="502"/>
      <c r="AF1" s="502"/>
      <c r="AG1" s="502"/>
    </row>
    <row r="2" spans="1:33" s="56" customFormat="1" ht="39" customHeight="1">
      <c r="A2" s="55"/>
      <c r="B2" s="719" t="s">
        <v>223</v>
      </c>
      <c r="C2" s="719"/>
      <c r="D2" s="719"/>
      <c r="E2" s="719"/>
      <c r="F2" s="719"/>
      <c r="G2" s="719"/>
      <c r="H2" s="719"/>
      <c r="I2" s="719"/>
      <c r="J2" s="719"/>
      <c r="K2" s="719"/>
      <c r="L2" s="719"/>
      <c r="M2" s="719"/>
      <c r="N2" s="719"/>
      <c r="O2" s="719"/>
      <c r="P2" s="719"/>
      <c r="Q2" s="719"/>
      <c r="R2" s="719"/>
      <c r="S2" s="719"/>
      <c r="T2" s="719"/>
      <c r="U2" s="719"/>
      <c r="V2" s="719"/>
      <c r="W2" s="503"/>
      <c r="X2" s="503"/>
      <c r="Y2" s="503"/>
      <c r="Z2" s="503"/>
      <c r="AA2" s="503"/>
      <c r="AB2" s="503"/>
      <c r="AC2" s="503"/>
      <c r="AD2" s="503"/>
      <c r="AE2" s="503"/>
      <c r="AF2" s="503"/>
      <c r="AG2" s="503"/>
    </row>
    <row r="3" spans="1:33" s="56" customFormat="1" ht="21.75" customHeight="1">
      <c r="A3" s="55"/>
      <c r="B3" s="503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503"/>
      <c r="S3" s="503"/>
      <c r="T3" s="503"/>
      <c r="U3" s="503"/>
      <c r="V3" s="503"/>
      <c r="W3" s="503"/>
      <c r="X3" s="503"/>
      <c r="Y3" s="503"/>
      <c r="Z3" s="503"/>
      <c r="AA3" s="503"/>
      <c r="AB3" s="503"/>
      <c r="AC3" s="503"/>
      <c r="AD3" s="503"/>
      <c r="AE3" s="503"/>
      <c r="AF3" s="503"/>
      <c r="AG3" s="503"/>
    </row>
    <row r="4" spans="1:33" ht="30.75" customHeight="1">
      <c r="B4" s="59" t="s">
        <v>31</v>
      </c>
      <c r="C4" s="60"/>
      <c r="D4" s="716" t="s">
        <v>192</v>
      </c>
      <c r="E4" s="717"/>
      <c r="F4" s="717"/>
      <c r="G4" s="717"/>
      <c r="H4" s="717"/>
      <c r="I4" s="717"/>
      <c r="J4" s="717"/>
      <c r="K4" s="717"/>
      <c r="L4" s="717"/>
      <c r="M4" s="717"/>
      <c r="N4" s="718"/>
    </row>
    <row r="5" spans="1:33" ht="30.75" customHeight="1">
      <c r="B5" s="62" t="s">
        <v>15</v>
      </c>
      <c r="C5" s="63" t="s">
        <v>212</v>
      </c>
      <c r="D5" s="64"/>
      <c r="E5" s="706"/>
      <c r="F5" s="706"/>
      <c r="G5" s="65"/>
    </row>
    <row r="6" spans="1:33" ht="30.75" customHeight="1">
      <c r="B6" s="59" t="s">
        <v>12</v>
      </c>
      <c r="C6" s="66"/>
      <c r="D6" s="716" t="s">
        <v>224</v>
      </c>
      <c r="E6" s="717"/>
      <c r="F6" s="717"/>
      <c r="G6" s="717"/>
      <c r="H6" s="717"/>
      <c r="I6" s="717"/>
      <c r="J6" s="717"/>
      <c r="K6" s="717"/>
      <c r="L6" s="717"/>
      <c r="M6" s="717"/>
      <c r="N6" s="718"/>
    </row>
    <row r="7" spans="1:33" ht="30.75" customHeight="1">
      <c r="B7" s="707" t="s">
        <v>13</v>
      </c>
      <c r="C7" s="707"/>
      <c r="D7" s="711">
        <f>D31</f>
        <v>27</v>
      </c>
      <c r="E7" s="712"/>
      <c r="F7" s="67"/>
      <c r="G7" s="65"/>
    </row>
    <row r="8" spans="1:33" ht="30.75" customHeight="1">
      <c r="B8" s="68" t="s">
        <v>73</v>
      </c>
      <c r="C8" s="69"/>
      <c r="D8" s="708" t="s">
        <v>38</v>
      </c>
      <c r="E8" s="709"/>
      <c r="F8" s="709"/>
      <c r="G8" s="709"/>
      <c r="H8" s="710"/>
    </row>
    <row r="9" spans="1:33" ht="30.75" customHeight="1">
      <c r="B9" s="68" t="s">
        <v>37</v>
      </c>
      <c r="C9" s="69"/>
      <c r="D9" s="713" t="s">
        <v>227</v>
      </c>
      <c r="E9" s="714"/>
      <c r="F9" s="714"/>
      <c r="G9" s="714"/>
      <c r="H9" s="714"/>
      <c r="I9" s="714"/>
      <c r="J9" s="714"/>
      <c r="K9" s="714"/>
      <c r="L9" s="714"/>
      <c r="M9" s="714"/>
      <c r="N9" s="715"/>
    </row>
    <row r="10" spans="1:33" ht="25.5" customHeight="1">
      <c r="B10" s="68"/>
      <c r="C10" s="69"/>
      <c r="D10" s="69"/>
      <c r="E10" s="69"/>
      <c r="F10" s="69"/>
      <c r="G10" s="69"/>
      <c r="H10" s="69"/>
    </row>
    <row r="11" spans="1:33" ht="33" customHeight="1">
      <c r="B11" s="705" t="s">
        <v>222</v>
      </c>
      <c r="C11" s="705"/>
      <c r="D11" s="705"/>
      <c r="E11" s="705"/>
      <c r="F11" s="705"/>
      <c r="G11" s="705"/>
      <c r="H11" s="705"/>
      <c r="I11" s="705"/>
      <c r="J11" s="705"/>
      <c r="K11" s="705"/>
      <c r="L11" s="705"/>
      <c r="M11" s="705"/>
      <c r="N11" s="705"/>
      <c r="O11" s="705"/>
      <c r="P11" s="705"/>
      <c r="Q11" s="705"/>
      <c r="R11" s="705"/>
      <c r="S11" s="705"/>
      <c r="T11" s="705"/>
      <c r="U11" s="705"/>
      <c r="V11" s="705"/>
      <c r="W11" s="504"/>
      <c r="X11" s="504"/>
      <c r="Y11" s="504"/>
      <c r="Z11" s="504"/>
      <c r="AA11" s="504"/>
      <c r="AB11" s="504"/>
      <c r="AC11" s="504"/>
      <c r="AD11" s="504"/>
      <c r="AE11" s="504"/>
      <c r="AF11" s="504"/>
      <c r="AG11" s="504"/>
    </row>
    <row r="12" spans="1:33" ht="19.5" customHeight="1"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33" ht="33" customHeight="1" thickBot="1">
      <c r="A13" s="71"/>
      <c r="B13" s="72"/>
      <c r="C13" s="72"/>
      <c r="D13" s="72"/>
      <c r="E13" s="72"/>
      <c r="F13" s="72"/>
      <c r="G13" s="73"/>
    </row>
    <row r="14" spans="1:33" ht="70.5" customHeight="1" thickBot="1">
      <c r="A14" s="112"/>
      <c r="B14" s="671" t="s">
        <v>11</v>
      </c>
      <c r="C14" s="680"/>
      <c r="D14" s="669" t="s">
        <v>33</v>
      </c>
      <c r="E14" s="673" t="s">
        <v>3</v>
      </c>
      <c r="F14" s="670"/>
      <c r="G14" s="669" t="s">
        <v>4</v>
      </c>
      <c r="H14" s="669"/>
      <c r="I14" s="673" t="s">
        <v>5</v>
      </c>
      <c r="J14" s="670"/>
      <c r="K14" s="669" t="s">
        <v>34</v>
      </c>
      <c r="L14" s="669"/>
      <c r="M14" s="679" t="s">
        <v>32</v>
      </c>
      <c r="N14" s="680"/>
      <c r="O14" s="724" t="s">
        <v>3</v>
      </c>
      <c r="P14" s="725"/>
      <c r="Q14" s="726" t="s">
        <v>4</v>
      </c>
      <c r="R14" s="725"/>
      <c r="S14" s="726" t="s">
        <v>5</v>
      </c>
      <c r="T14" s="725"/>
      <c r="U14" s="724" t="s">
        <v>34</v>
      </c>
      <c r="V14" s="725"/>
    </row>
    <row r="15" spans="1:33" ht="36.75" customHeight="1" thickBot="1">
      <c r="A15" s="113"/>
      <c r="B15" s="720"/>
      <c r="C15" s="721"/>
      <c r="D15" s="722"/>
      <c r="E15" s="76" t="s">
        <v>35</v>
      </c>
      <c r="F15" s="77" t="s">
        <v>10</v>
      </c>
      <c r="G15" s="78" t="s">
        <v>35</v>
      </c>
      <c r="H15" s="79" t="s">
        <v>10</v>
      </c>
      <c r="I15" s="76" t="s">
        <v>35</v>
      </c>
      <c r="J15" s="77" t="s">
        <v>10</v>
      </c>
      <c r="K15" s="78" t="s">
        <v>35</v>
      </c>
      <c r="L15" s="81" t="s">
        <v>10</v>
      </c>
      <c r="M15" s="723"/>
      <c r="N15" s="721"/>
      <c r="O15" s="114" t="s">
        <v>35</v>
      </c>
      <c r="P15" s="115" t="s">
        <v>10</v>
      </c>
      <c r="Q15" s="116" t="s">
        <v>35</v>
      </c>
      <c r="R15" s="115" t="s">
        <v>10</v>
      </c>
      <c r="S15" s="116" t="s">
        <v>35</v>
      </c>
      <c r="T15" s="115" t="s">
        <v>10</v>
      </c>
      <c r="U15" s="114" t="s">
        <v>35</v>
      </c>
      <c r="V15" s="133" t="s">
        <v>10</v>
      </c>
    </row>
    <row r="16" spans="1:33" ht="50.1" customHeight="1" thickBot="1">
      <c r="A16" s="117">
        <v>1</v>
      </c>
      <c r="B16" s="727" t="s">
        <v>28</v>
      </c>
      <c r="C16" s="728"/>
      <c r="D16" s="118">
        <f>реч.разв.!K55</f>
        <v>27</v>
      </c>
      <c r="E16" s="119">
        <f>реч.разв.!M55</f>
        <v>2</v>
      </c>
      <c r="F16" s="120">
        <f>E16*100%/$D$16</f>
        <v>7.407407407407407E-2</v>
      </c>
      <c r="G16" s="121">
        <f>реч.разв.!O55</f>
        <v>21</v>
      </c>
      <c r="H16" s="120">
        <f>G16*100%/$D$16</f>
        <v>0.77777777777777779</v>
      </c>
      <c r="I16" s="119">
        <f>реч.разв.!Q55</f>
        <v>4</v>
      </c>
      <c r="J16" s="120">
        <f>I16*100%/$D$16</f>
        <v>0.14814814814814814</v>
      </c>
      <c r="K16" s="122">
        <f t="shared" ref="K16:K29" si="0">SUM(E16,G16)</f>
        <v>23</v>
      </c>
      <c r="L16" s="120">
        <f>K16*100%/$D$16</f>
        <v>0.85185185185185186</v>
      </c>
      <c r="M16" s="729" t="s">
        <v>79</v>
      </c>
      <c r="N16" s="730"/>
      <c r="O16" s="136">
        <f>AVERAGE(E16:E17)</f>
        <v>4</v>
      </c>
      <c r="P16" s="138">
        <f>AVERAGE(F16:F17)</f>
        <v>0.14814814814814814</v>
      </c>
      <c r="Q16" s="136">
        <f t="shared" ref="Q16:V16" si="1">AVERAGE(G16:G17)</f>
        <v>18.5</v>
      </c>
      <c r="R16" s="138">
        <f t="shared" si="1"/>
        <v>0.68518518518518512</v>
      </c>
      <c r="S16" s="136">
        <f t="shared" si="1"/>
        <v>4.5</v>
      </c>
      <c r="T16" s="138">
        <f t="shared" si="1"/>
        <v>0.16666666666666666</v>
      </c>
      <c r="U16" s="136">
        <f t="shared" si="1"/>
        <v>22.5</v>
      </c>
      <c r="V16" s="138">
        <f t="shared" si="1"/>
        <v>0.83333333333333326</v>
      </c>
    </row>
    <row r="17" spans="1:61" ht="50.1" customHeight="1" thickBot="1">
      <c r="A17" s="194">
        <v>2</v>
      </c>
      <c r="B17" s="733" t="s">
        <v>105</v>
      </c>
      <c r="C17" s="734"/>
      <c r="D17" s="195">
        <f>реч.разв.!K62</f>
        <v>27</v>
      </c>
      <c r="E17" s="196">
        <f>реч.разв.!M62</f>
        <v>6</v>
      </c>
      <c r="F17" s="308">
        <f>E17*100%/$D$17</f>
        <v>0.22222222222222221</v>
      </c>
      <c r="G17" s="197">
        <f>реч.разв.!O62</f>
        <v>16</v>
      </c>
      <c r="H17" s="308">
        <f>G17*100%/$D$17</f>
        <v>0.59259259259259256</v>
      </c>
      <c r="I17" s="196">
        <f>реч.разв.!Q62</f>
        <v>5</v>
      </c>
      <c r="J17" s="308">
        <f>I17*100%/$D$17</f>
        <v>0.18518518518518517</v>
      </c>
      <c r="K17" s="198">
        <f t="shared" si="0"/>
        <v>22</v>
      </c>
      <c r="L17" s="308">
        <f>K17*100%/$D$17</f>
        <v>0.81481481481481477</v>
      </c>
      <c r="M17" s="134"/>
      <c r="N17" s="135"/>
      <c r="O17" s="137"/>
      <c r="P17" s="139"/>
      <c r="Q17" s="137"/>
      <c r="R17" s="139"/>
      <c r="S17" s="137"/>
      <c r="T17" s="139"/>
      <c r="U17" s="137"/>
      <c r="V17" s="139"/>
    </row>
    <row r="18" spans="1:61" ht="50.1" customHeight="1">
      <c r="A18" s="199">
        <v>3</v>
      </c>
      <c r="B18" s="657" t="s">
        <v>258</v>
      </c>
      <c r="C18" s="658"/>
      <c r="D18" s="200">
        <f>ФКЦМ!K53</f>
        <v>27</v>
      </c>
      <c r="E18" s="201">
        <f>ФКЦМ!M53</f>
        <v>2</v>
      </c>
      <c r="F18" s="202">
        <f>E18*100%/$D$18</f>
        <v>7.407407407407407E-2</v>
      </c>
      <c r="G18" s="203">
        <f>ФКЦМ!O53</f>
        <v>19</v>
      </c>
      <c r="H18" s="202">
        <f>G18*100%/$D$18</f>
        <v>0.70370370370370372</v>
      </c>
      <c r="I18" s="201">
        <f>ФКЦМ!Q53</f>
        <v>6</v>
      </c>
      <c r="J18" s="202">
        <f>I18*100%/$D$18</f>
        <v>0.22222222222222221</v>
      </c>
      <c r="K18" s="203">
        <f t="shared" si="0"/>
        <v>21</v>
      </c>
      <c r="L18" s="202">
        <f>K18*100%/$D$18</f>
        <v>0.77777777777777779</v>
      </c>
      <c r="M18" s="735" t="s">
        <v>23</v>
      </c>
      <c r="N18" s="736"/>
      <c r="O18" s="207">
        <f t="shared" ref="O18:V18" si="2">AVERAGE(E18:E19)</f>
        <v>2</v>
      </c>
      <c r="P18" s="208">
        <f t="shared" si="2"/>
        <v>7.407407407407407E-2</v>
      </c>
      <c r="Q18" s="207">
        <f t="shared" si="2"/>
        <v>19.5</v>
      </c>
      <c r="R18" s="208">
        <f t="shared" si="2"/>
        <v>0.72222222222222221</v>
      </c>
      <c r="S18" s="207">
        <f t="shared" si="2"/>
        <v>5.5</v>
      </c>
      <c r="T18" s="208">
        <f t="shared" si="2"/>
        <v>0.20370370370370369</v>
      </c>
      <c r="U18" s="207">
        <f t="shared" si="2"/>
        <v>21.5</v>
      </c>
      <c r="V18" s="208">
        <f t="shared" si="2"/>
        <v>0.79629629629629628</v>
      </c>
    </row>
    <row r="19" spans="1:61" ht="50.1" customHeight="1" thickBot="1">
      <c r="A19" s="211">
        <v>4</v>
      </c>
      <c r="B19" s="665" t="s">
        <v>256</v>
      </c>
      <c r="C19" s="666"/>
      <c r="D19" s="212">
        <f>ФЭМП!K54</f>
        <v>27</v>
      </c>
      <c r="E19" s="166">
        <f>ФЭМП!M54</f>
        <v>2</v>
      </c>
      <c r="F19" s="165">
        <f>E19*100%/$D$19</f>
        <v>7.407407407407407E-2</v>
      </c>
      <c r="G19" s="164">
        <f>ФЭМП!O54</f>
        <v>20</v>
      </c>
      <c r="H19" s="165">
        <f>G19*100%/$D$19</f>
        <v>0.7407407407407407</v>
      </c>
      <c r="I19" s="166">
        <f>ФЭМП!Q54</f>
        <v>5</v>
      </c>
      <c r="J19" s="165">
        <f>I19*100%/$D$19</f>
        <v>0.18518518518518517</v>
      </c>
      <c r="K19" s="164">
        <f t="shared" si="0"/>
        <v>22</v>
      </c>
      <c r="L19" s="165">
        <f>K19*100%/$D$19</f>
        <v>0.81481481481481477</v>
      </c>
      <c r="M19" s="507"/>
      <c r="N19" s="508"/>
      <c r="O19" s="204"/>
      <c r="P19" s="205"/>
      <c r="Q19" s="203"/>
      <c r="R19" s="206"/>
      <c r="S19" s="201"/>
      <c r="T19" s="206"/>
      <c r="U19" s="201"/>
      <c r="V19" s="208"/>
    </row>
    <row r="20" spans="1:61" ht="63" customHeight="1">
      <c r="A20" s="213">
        <v>5</v>
      </c>
      <c r="B20" s="663" t="s">
        <v>29</v>
      </c>
      <c r="C20" s="664"/>
      <c r="D20" s="214">
        <f>игра!K52</f>
        <v>27</v>
      </c>
      <c r="E20" s="98">
        <f>игра!M52</f>
        <v>7</v>
      </c>
      <c r="F20" s="97">
        <f>E20*100%/$D$20</f>
        <v>0.25925925925925924</v>
      </c>
      <c r="G20" s="96">
        <f>игра!O52</f>
        <v>17</v>
      </c>
      <c r="H20" s="97">
        <f>G20*100%/$D$20</f>
        <v>0.62962962962962965</v>
      </c>
      <c r="I20" s="98">
        <f>игра!Q52</f>
        <v>3</v>
      </c>
      <c r="J20" s="97">
        <f>I20*100%/$D$20</f>
        <v>0.1111111111111111</v>
      </c>
      <c r="K20" s="96">
        <f t="shared" si="0"/>
        <v>24</v>
      </c>
      <c r="L20" s="97">
        <f>K20*100%/$D$20</f>
        <v>0.88888888888888884</v>
      </c>
      <c r="M20" s="691" t="s">
        <v>94</v>
      </c>
      <c r="N20" s="692"/>
      <c r="O20" s="215">
        <f t="shared" ref="O20:V20" si="3">AVERAGE(E20:E23)</f>
        <v>6.25</v>
      </c>
      <c r="P20" s="216">
        <f t="shared" si="3"/>
        <v>0.23148148148148148</v>
      </c>
      <c r="Q20" s="217">
        <f t="shared" si="3"/>
        <v>16.75</v>
      </c>
      <c r="R20" s="218">
        <f t="shared" si="3"/>
        <v>0.62037037037037035</v>
      </c>
      <c r="S20" s="215">
        <f t="shared" si="3"/>
        <v>4</v>
      </c>
      <c r="T20" s="216">
        <f t="shared" si="3"/>
        <v>0.14814814814814814</v>
      </c>
      <c r="U20" s="217">
        <f t="shared" si="3"/>
        <v>23</v>
      </c>
      <c r="V20" s="218">
        <f t="shared" si="3"/>
        <v>0.85185185185185175</v>
      </c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</row>
    <row r="21" spans="1:61" ht="50.1" customHeight="1">
      <c r="A21" s="388">
        <v>6</v>
      </c>
      <c r="B21" s="667" t="s">
        <v>25</v>
      </c>
      <c r="C21" s="668"/>
      <c r="D21" s="389">
        <f>ПБ!K52</f>
        <v>27</v>
      </c>
      <c r="E21" s="350">
        <f>ПБ!M52</f>
        <v>3</v>
      </c>
      <c r="F21" s="390">
        <f>E21*100%/$D$21</f>
        <v>0.1111111111111111</v>
      </c>
      <c r="G21" s="348">
        <f>ПБ!O52</f>
        <v>18</v>
      </c>
      <c r="H21" s="390">
        <f>G21*100%/$D$21</f>
        <v>0.66666666666666663</v>
      </c>
      <c r="I21" s="350">
        <f>ПБ!Q52</f>
        <v>6</v>
      </c>
      <c r="J21" s="390">
        <f>I21*100%/$D$21</f>
        <v>0.22222222222222221</v>
      </c>
      <c r="K21" s="348">
        <f>SUM(E21,G21)</f>
        <v>21</v>
      </c>
      <c r="L21" s="390">
        <f>K21*100%/$D$21</f>
        <v>0.77777777777777779</v>
      </c>
      <c r="M21" s="505"/>
      <c r="N21" s="220"/>
      <c r="O21" s="221"/>
      <c r="P21" s="222"/>
      <c r="Q21" s="223"/>
      <c r="R21" s="224"/>
      <c r="S21" s="221"/>
      <c r="T21" s="222"/>
      <c r="U21" s="223"/>
      <c r="V21" s="225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</row>
    <row r="22" spans="1:61" ht="50.1" customHeight="1">
      <c r="A22" s="241">
        <v>7</v>
      </c>
      <c r="B22" s="661" t="s">
        <v>93</v>
      </c>
      <c r="C22" s="662"/>
      <c r="D22" s="242">
        <f>'ОБЖ,ТРУД'!K52</f>
        <v>27</v>
      </c>
      <c r="E22" s="243">
        <f>'ОБЖ,ТРУД'!M52</f>
        <v>5</v>
      </c>
      <c r="F22" s="244">
        <f>E22*100%/$D$22</f>
        <v>0.18518518518518517</v>
      </c>
      <c r="G22" s="245">
        <f>'ОБЖ,ТРУД'!O52</f>
        <v>18</v>
      </c>
      <c r="H22" s="244">
        <f>G22*100%/$D$22</f>
        <v>0.66666666666666663</v>
      </c>
      <c r="I22" s="243">
        <f>'ОБЖ,ТРУД'!Q52</f>
        <v>4</v>
      </c>
      <c r="J22" s="244">
        <f>I22*100%/$D$22</f>
        <v>0.14814814814814814</v>
      </c>
      <c r="K22" s="243">
        <f>SUM(E22,G22)</f>
        <v>23</v>
      </c>
      <c r="L22" s="244">
        <f>K22*100%/$D$22</f>
        <v>0.85185185185185186</v>
      </c>
      <c r="M22" s="505"/>
      <c r="N22" s="220"/>
      <c r="O22" s="221"/>
      <c r="P22" s="222"/>
      <c r="Q22" s="223"/>
      <c r="R22" s="224"/>
      <c r="S22" s="221"/>
      <c r="T22" s="222"/>
      <c r="U22" s="223"/>
      <c r="V22" s="225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</row>
    <row r="23" spans="1:61" ht="50.1" customHeight="1" thickBot="1">
      <c r="A23" s="247">
        <v>8</v>
      </c>
      <c r="B23" s="683" t="s">
        <v>65</v>
      </c>
      <c r="C23" s="684"/>
      <c r="D23" s="248">
        <f>'ОБЖ,ТРУД'!K59</f>
        <v>27</v>
      </c>
      <c r="E23" s="161">
        <f>'ОБЖ,ТРУД'!M59</f>
        <v>10</v>
      </c>
      <c r="F23" s="188">
        <f>E23*100%/$D$23</f>
        <v>0.37037037037037035</v>
      </c>
      <c r="G23" s="160">
        <f>'ОБЖ,ТРУД'!O59</f>
        <v>14</v>
      </c>
      <c r="H23" s="188">
        <f>G23*100%/$D$23</f>
        <v>0.51851851851851849</v>
      </c>
      <c r="I23" s="161">
        <f>'ОБЖ,ТРУД'!Q59</f>
        <v>3</v>
      </c>
      <c r="J23" s="188">
        <f>I23*100%/$D$23</f>
        <v>0.1111111111111111</v>
      </c>
      <c r="K23" s="160">
        <f t="shared" ref="K23" si="4">SUM(E23,G23)</f>
        <v>24</v>
      </c>
      <c r="L23" s="188">
        <f>K23*100%/$D$23</f>
        <v>0.88888888888888884</v>
      </c>
      <c r="M23" s="226"/>
      <c r="N23" s="227"/>
      <c r="O23" s="228"/>
      <c r="P23" s="229"/>
      <c r="Q23" s="230"/>
      <c r="R23" s="231"/>
      <c r="S23" s="228"/>
      <c r="T23" s="229"/>
      <c r="U23" s="230"/>
      <c r="V23" s="232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</row>
    <row r="24" spans="1:61" ht="59.25" customHeight="1">
      <c r="A24" s="233">
        <v>9</v>
      </c>
      <c r="B24" s="685" t="s">
        <v>97</v>
      </c>
      <c r="C24" s="686"/>
      <c r="D24" s="249">
        <f>ИЗО!I51</f>
        <v>27</v>
      </c>
      <c r="E24" s="183">
        <f>ИЗО!J51</f>
        <v>3</v>
      </c>
      <c r="F24" s="180">
        <f>E24*100%/$D$24</f>
        <v>0.1111111111111111</v>
      </c>
      <c r="G24" s="250">
        <f>ИЗО!L51</f>
        <v>19</v>
      </c>
      <c r="H24" s="180">
        <f>G24*100%/$D$24</f>
        <v>0.70370370370370372</v>
      </c>
      <c r="I24" s="183">
        <f>ИЗО!N51</f>
        <v>5</v>
      </c>
      <c r="J24" s="180">
        <f>I24*100%/$D$24</f>
        <v>0.18518518518518517</v>
      </c>
      <c r="K24" s="250">
        <f t="shared" si="0"/>
        <v>22</v>
      </c>
      <c r="L24" s="180">
        <f>K24*100%/$D$24</f>
        <v>0.81481481481481477</v>
      </c>
      <c r="M24" s="701" t="s">
        <v>95</v>
      </c>
      <c r="N24" s="702"/>
      <c r="O24" s="251">
        <f>AVERAGE(E24:E28)</f>
        <v>3.6</v>
      </c>
      <c r="P24" s="252">
        <f>AVERAGE(F24:F26)</f>
        <v>0.13580246913580246</v>
      </c>
      <c r="Q24" s="183">
        <f>AVERAGE(G24:G28)</f>
        <v>17.8</v>
      </c>
      <c r="R24" s="182">
        <f t="shared" ref="R24:V24" si="5">AVERAGE(H24:H26)</f>
        <v>0.66666666666666663</v>
      </c>
      <c r="S24" s="250">
        <f>AVERAGE(I24:I28)</f>
        <v>5.6</v>
      </c>
      <c r="T24" s="253">
        <f t="shared" si="5"/>
        <v>0.19753086419753085</v>
      </c>
      <c r="U24" s="183">
        <f>AVERAGE(K24:K28)</f>
        <v>21.4</v>
      </c>
      <c r="V24" s="254">
        <f t="shared" si="5"/>
        <v>0.80246913580246915</v>
      </c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</row>
    <row r="25" spans="1:61" ht="50.1" customHeight="1">
      <c r="A25" s="268">
        <v>10</v>
      </c>
      <c r="B25" s="731" t="s">
        <v>66</v>
      </c>
      <c r="C25" s="732"/>
      <c r="D25" s="269">
        <f>ИЗО!R57</f>
        <v>27</v>
      </c>
      <c r="E25" s="236">
        <f>ИЗО!S57</f>
        <v>3</v>
      </c>
      <c r="F25" s="237">
        <f>E25*100%/$D$25</f>
        <v>0.1111111111111111</v>
      </c>
      <c r="G25" s="238">
        <f>ИЗО!U57</f>
        <v>19</v>
      </c>
      <c r="H25" s="237">
        <f>G25*100%/$D$25</f>
        <v>0.70370370370370372</v>
      </c>
      <c r="I25" s="236">
        <f>ИЗО!W57</f>
        <v>5</v>
      </c>
      <c r="J25" s="237">
        <f>I25*100%/$D$25</f>
        <v>0.18518518518518517</v>
      </c>
      <c r="K25" s="238">
        <f t="shared" si="0"/>
        <v>22</v>
      </c>
      <c r="L25" s="237">
        <f>K25*100%/$D$25</f>
        <v>0.81481481481481477</v>
      </c>
      <c r="M25" s="189"/>
      <c r="N25" s="190"/>
      <c r="O25" s="255"/>
      <c r="P25" s="256"/>
      <c r="Q25" s="169"/>
      <c r="R25" s="181"/>
      <c r="S25" s="168"/>
      <c r="T25" s="167"/>
      <c r="U25" s="169"/>
      <c r="V25" s="209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</row>
    <row r="26" spans="1:61" ht="50.1" customHeight="1">
      <c r="A26" s="385">
        <v>11</v>
      </c>
      <c r="B26" s="741" t="s">
        <v>24</v>
      </c>
      <c r="C26" s="742"/>
      <c r="D26" s="386">
        <f>ИЗО!AK51</f>
        <v>27</v>
      </c>
      <c r="E26" s="239">
        <f>ИЗО!AM51</f>
        <v>5</v>
      </c>
      <c r="F26" s="387">
        <f>E26*100%/$D$26</f>
        <v>0.18518518518518517</v>
      </c>
      <c r="G26" s="240">
        <f>ИЗО!AO51</f>
        <v>16</v>
      </c>
      <c r="H26" s="387">
        <f>G26*100%/$D$26</f>
        <v>0.59259259259259256</v>
      </c>
      <c r="I26" s="239">
        <f>ИЗО!AQ51</f>
        <v>6</v>
      </c>
      <c r="J26" s="387">
        <f>I26*100%/$D$26</f>
        <v>0.22222222222222221</v>
      </c>
      <c r="K26" s="240">
        <f t="shared" si="0"/>
        <v>21</v>
      </c>
      <c r="L26" s="387">
        <f>K26*100%/$D$26</f>
        <v>0.77777777777777779</v>
      </c>
      <c r="M26" s="337"/>
      <c r="N26" s="235"/>
      <c r="O26" s="257"/>
      <c r="P26" s="258"/>
      <c r="Q26" s="259"/>
      <c r="R26" s="260"/>
      <c r="S26" s="261"/>
      <c r="T26" s="262"/>
      <c r="U26" s="169"/>
      <c r="V26" s="210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</row>
    <row r="27" spans="1:61" ht="50.1" customHeight="1">
      <c r="A27" s="241">
        <v>12</v>
      </c>
      <c r="B27" s="743" t="s">
        <v>6</v>
      </c>
      <c r="C27" s="744"/>
      <c r="D27" s="273">
        <f>конструир.!K51</f>
        <v>27</v>
      </c>
      <c r="E27" s="243">
        <f>конструир.!M51</f>
        <v>7</v>
      </c>
      <c r="F27" s="244">
        <f>E27*100%/$D$27</f>
        <v>0.25925925925925924</v>
      </c>
      <c r="G27" s="245">
        <f>конструир.!O51</f>
        <v>14</v>
      </c>
      <c r="H27" s="244">
        <f>G27*100%/$D$27</f>
        <v>0.51851851851851849</v>
      </c>
      <c r="I27" s="243">
        <f>конструир.!Q51</f>
        <v>6</v>
      </c>
      <c r="J27" s="244">
        <f>I27*100%/$D$27</f>
        <v>0.22222222222222221</v>
      </c>
      <c r="K27" s="245">
        <f t="shared" si="0"/>
        <v>21</v>
      </c>
      <c r="L27" s="244">
        <f>K27*100%/$D$27</f>
        <v>0.77777777777777779</v>
      </c>
      <c r="M27" s="337"/>
      <c r="N27" s="235"/>
      <c r="O27" s="257"/>
      <c r="P27" s="258"/>
      <c r="Q27" s="259"/>
      <c r="R27" s="260"/>
      <c r="S27" s="261"/>
      <c r="T27" s="262"/>
      <c r="U27" s="169"/>
      <c r="V27" s="210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</row>
    <row r="28" spans="1:61" s="93" customFormat="1" ht="50.1" customHeight="1" thickBot="1">
      <c r="A28" s="186">
        <v>13</v>
      </c>
      <c r="B28" s="745" t="s">
        <v>27</v>
      </c>
      <c r="C28" s="746"/>
      <c r="D28" s="187">
        <f>музыка!K52</f>
        <v>27</v>
      </c>
      <c r="E28" s="153">
        <f>музыка!M52</f>
        <v>0</v>
      </c>
      <c r="F28" s="188">
        <f>E28*100%/$D$28</f>
        <v>0</v>
      </c>
      <c r="G28" s="152">
        <f>музыка!O52</f>
        <v>21</v>
      </c>
      <c r="H28" s="188">
        <f>G28*100%/$D$28</f>
        <v>0.77777777777777779</v>
      </c>
      <c r="I28" s="153">
        <f>музыка!Q52</f>
        <v>6</v>
      </c>
      <c r="J28" s="188">
        <f>I28*100%/$D$28</f>
        <v>0.22222222222222221</v>
      </c>
      <c r="K28" s="152">
        <f>SUM(E28,G28)</f>
        <v>21</v>
      </c>
      <c r="L28" s="188">
        <f>K28*100%/$D$28</f>
        <v>0.77777777777777779</v>
      </c>
      <c r="M28" s="263"/>
      <c r="N28" s="264"/>
      <c r="O28" s="265"/>
      <c r="P28" s="266"/>
      <c r="Q28" s="267"/>
      <c r="R28" s="264"/>
      <c r="S28" s="265"/>
      <c r="T28" s="266"/>
      <c r="U28" s="267"/>
      <c r="V28" s="264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</row>
    <row r="29" spans="1:61" ht="63" customHeight="1">
      <c r="A29" s="391">
        <v>14</v>
      </c>
      <c r="B29" s="747" t="s">
        <v>26</v>
      </c>
      <c r="C29" s="656"/>
      <c r="D29" s="392">
        <f>'ФИЗО,ЗОЖ'!K52</f>
        <v>27</v>
      </c>
      <c r="E29" s="393">
        <f>'ФИЗО,ЗОЖ'!M52</f>
        <v>1</v>
      </c>
      <c r="F29" s="394">
        <f>E29*100%/$D$29</f>
        <v>3.7037037037037035E-2</v>
      </c>
      <c r="G29" s="395">
        <f>'ФИЗО,ЗОЖ'!O52</f>
        <v>19</v>
      </c>
      <c r="H29" s="394">
        <f>G29*100%/$D$29</f>
        <v>0.70370370370370372</v>
      </c>
      <c r="I29" s="393">
        <f>'ФИЗО,ЗОЖ'!Q52</f>
        <v>7</v>
      </c>
      <c r="J29" s="394">
        <f>I29*100%/$D$29</f>
        <v>0.25925925925925924</v>
      </c>
      <c r="K29" s="395">
        <f t="shared" si="0"/>
        <v>20</v>
      </c>
      <c r="L29" s="394">
        <f>K29*100%/$D$29</f>
        <v>0.7407407407407407</v>
      </c>
      <c r="M29" s="693" t="s">
        <v>104</v>
      </c>
      <c r="N29" s="694"/>
      <c r="O29" s="279">
        <f t="shared" ref="O29:V29" si="6">AVERAGE(E29:E30)</f>
        <v>3.5</v>
      </c>
      <c r="P29" s="280">
        <f t="shared" si="6"/>
        <v>0.12962962962962962</v>
      </c>
      <c r="Q29" s="277">
        <f t="shared" si="6"/>
        <v>17.5</v>
      </c>
      <c r="R29" s="278">
        <f t="shared" si="6"/>
        <v>0.64814814814814814</v>
      </c>
      <c r="S29" s="277">
        <f t="shared" si="6"/>
        <v>6</v>
      </c>
      <c r="T29" s="278">
        <f t="shared" si="6"/>
        <v>0.22222222222222221</v>
      </c>
      <c r="U29" s="277">
        <f t="shared" si="6"/>
        <v>21</v>
      </c>
      <c r="V29" s="280">
        <f t="shared" si="6"/>
        <v>0.77777777777777768</v>
      </c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</row>
    <row r="30" spans="1:61" ht="50.1" customHeight="1" thickBot="1">
      <c r="A30" s="341">
        <v>15</v>
      </c>
      <c r="B30" s="748" t="s">
        <v>129</v>
      </c>
      <c r="C30" s="749"/>
      <c r="D30" s="270">
        <f>'ФИЗО,ЗОЖ'!K59</f>
        <v>27</v>
      </c>
      <c r="E30" s="271">
        <f>'ФИЗО,ЗОЖ'!M59</f>
        <v>6</v>
      </c>
      <c r="F30" s="246">
        <f>E30*100%/$D$30</f>
        <v>0.22222222222222221</v>
      </c>
      <c r="G30" s="272">
        <f>'ФИЗО,ЗОЖ'!O59</f>
        <v>16</v>
      </c>
      <c r="H30" s="246">
        <f>G30*100%/$D$30</f>
        <v>0.59259259259259256</v>
      </c>
      <c r="I30" s="271">
        <f>'ФИЗО,ЗОЖ'!Q59</f>
        <v>5</v>
      </c>
      <c r="J30" s="246">
        <f>I30*100%/$D$30</f>
        <v>0.18518518518518517</v>
      </c>
      <c r="K30" s="272">
        <f>SUM(E30,G30)</f>
        <v>22</v>
      </c>
      <c r="L30" s="246">
        <f>K30*100%/$D$30</f>
        <v>0.81481481481481477</v>
      </c>
      <c r="M30" s="342"/>
      <c r="N30" s="343"/>
      <c r="O30" s="344"/>
      <c r="P30" s="345"/>
      <c r="Q30" s="271"/>
      <c r="R30" s="246"/>
      <c r="S30" s="271"/>
      <c r="T30" s="246"/>
      <c r="U30" s="271"/>
      <c r="V30" s="345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</row>
    <row r="31" spans="1:61" ht="72" customHeight="1" thickBot="1">
      <c r="A31" s="123"/>
      <c r="B31" s="737" t="s">
        <v>30</v>
      </c>
      <c r="C31" s="675"/>
      <c r="D31" s="124">
        <f t="shared" ref="D31:L31" si="7">AVERAGE(D16:D30)</f>
        <v>27</v>
      </c>
      <c r="E31" s="104">
        <f t="shared" si="7"/>
        <v>4.1333333333333337</v>
      </c>
      <c r="F31" s="103">
        <f t="shared" si="7"/>
        <v>0.15308641975308643</v>
      </c>
      <c r="G31" s="102">
        <f t="shared" si="7"/>
        <v>17.8</v>
      </c>
      <c r="H31" s="106">
        <f t="shared" si="7"/>
        <v>0.65925925925925932</v>
      </c>
      <c r="I31" s="104">
        <f t="shared" si="7"/>
        <v>5.0666666666666664</v>
      </c>
      <c r="J31" s="103">
        <f t="shared" si="7"/>
        <v>0.18765432098765431</v>
      </c>
      <c r="K31" s="125">
        <f t="shared" si="7"/>
        <v>21.933333333333334</v>
      </c>
      <c r="L31" s="126">
        <f t="shared" si="7"/>
        <v>0.81234567901234578</v>
      </c>
      <c r="M31" s="738" t="s">
        <v>30</v>
      </c>
      <c r="N31" s="739"/>
      <c r="O31" s="109">
        <f>E31</f>
        <v>4.1333333333333337</v>
      </c>
      <c r="P31" s="110">
        <f>F31</f>
        <v>0.15308641975308643</v>
      </c>
      <c r="Q31" s="107">
        <f t="shared" ref="Q31:V31" si="8">G31</f>
        <v>17.8</v>
      </c>
      <c r="R31" s="110">
        <f t="shared" si="8"/>
        <v>0.65925925925925932</v>
      </c>
      <c r="S31" s="506">
        <f t="shared" si="8"/>
        <v>5.0666666666666664</v>
      </c>
      <c r="T31" s="128">
        <f t="shared" si="8"/>
        <v>0.18765432098765431</v>
      </c>
      <c r="U31" s="109">
        <f t="shared" si="8"/>
        <v>21.933333333333334</v>
      </c>
      <c r="V31" s="110">
        <f t="shared" si="8"/>
        <v>0.81234567901234578</v>
      </c>
    </row>
    <row r="32" spans="1:61">
      <c r="A32" s="71"/>
      <c r="B32" s="72"/>
      <c r="C32" s="72"/>
      <c r="D32" s="72"/>
      <c r="E32" s="72"/>
      <c r="F32" s="72"/>
    </row>
    <row r="33" spans="1:17" customFormat="1" ht="24" customHeight="1"/>
    <row r="34" spans="1:17" customFormat="1" ht="26.25" customHeight="1">
      <c r="B34" s="740" t="s">
        <v>220</v>
      </c>
      <c r="C34" s="740"/>
      <c r="D34" s="740"/>
      <c r="E34" s="310"/>
      <c r="M34" s="740" t="s">
        <v>221</v>
      </c>
      <c r="N34" s="740"/>
      <c r="O34" s="740"/>
      <c r="P34" s="740"/>
      <c r="Q34" s="310"/>
    </row>
    <row r="35" spans="1:17" customFormat="1" ht="32.25" customHeight="1">
      <c r="B35" s="740"/>
      <c r="C35" s="740"/>
      <c r="D35" s="740"/>
      <c r="E35" s="310"/>
      <c r="M35" s="740"/>
      <c r="N35" s="740"/>
      <c r="O35" s="740"/>
      <c r="P35" s="740"/>
      <c r="Q35" s="310"/>
    </row>
    <row r="36" spans="1:17" customFormat="1" ht="32.25" customHeight="1">
      <c r="B36" s="740"/>
      <c r="C36" s="740"/>
      <c r="D36" s="740"/>
      <c r="E36" s="310"/>
      <c r="M36" s="740"/>
      <c r="N36" s="740"/>
      <c r="O36" s="740"/>
      <c r="P36" s="740"/>
      <c r="Q36" s="310"/>
    </row>
    <row r="37" spans="1:17" customFormat="1" ht="30" customHeight="1">
      <c r="B37" s="740"/>
      <c r="C37" s="740"/>
      <c r="D37" s="740"/>
      <c r="E37" s="310"/>
      <c r="M37" s="740"/>
      <c r="N37" s="740"/>
      <c r="O37" s="740"/>
      <c r="P37" s="740"/>
      <c r="Q37" s="310"/>
    </row>
    <row r="38" spans="1:17" customFormat="1" ht="36.75" customHeight="1"/>
    <row r="39" spans="1:17" customFormat="1" ht="34.5" customHeight="1"/>
    <row r="40" spans="1:17" customFormat="1" ht="39.75" customHeight="1"/>
    <row r="41" spans="1:17" customFormat="1" ht="33" customHeight="1"/>
    <row r="42" spans="1:17" customFormat="1" ht="42.75" customHeight="1"/>
    <row r="43" spans="1:17" customFormat="1" ht="20.25" customHeight="1">
      <c r="A43" s="311"/>
      <c r="G43" s="312"/>
    </row>
    <row r="44" spans="1:17" customFormat="1" ht="27.75" customHeight="1">
      <c r="A44" s="311"/>
      <c r="G44" s="312"/>
    </row>
    <row r="45" spans="1:17" customFormat="1" ht="31.5" customHeight="1">
      <c r="A45" s="311"/>
      <c r="G45" s="312"/>
    </row>
    <row r="46" spans="1:17" customFormat="1" ht="12.75">
      <c r="A46" s="311"/>
      <c r="G46" s="312"/>
    </row>
    <row r="47" spans="1:17" ht="31.5" customHeight="1">
      <c r="A47" s="61"/>
      <c r="G47" s="61"/>
    </row>
    <row r="48" spans="1:17" ht="31.5" customHeight="1">
      <c r="A48" s="61"/>
      <c r="G48" s="61"/>
    </row>
    <row r="49" spans="1:7">
      <c r="A49" s="61"/>
      <c r="G49" s="61"/>
    </row>
    <row r="50" spans="1:7">
      <c r="A50" s="61"/>
      <c r="G50" s="61"/>
    </row>
    <row r="51" spans="1:7" ht="32.25" customHeight="1">
      <c r="A51" s="61"/>
      <c r="G51" s="61"/>
    </row>
    <row r="52" spans="1:7" ht="32.25" customHeight="1">
      <c r="A52" s="61"/>
      <c r="G52" s="61"/>
    </row>
    <row r="53" spans="1:7" ht="30" customHeight="1">
      <c r="A53" s="61"/>
      <c r="G53" s="61"/>
    </row>
    <row r="54" spans="1:7" ht="36.75" customHeight="1">
      <c r="A54" s="61"/>
      <c r="G54" s="61"/>
    </row>
    <row r="55" spans="1:7" ht="34.5" customHeight="1">
      <c r="A55" s="61"/>
      <c r="G55" s="61"/>
    </row>
    <row r="56" spans="1:7" ht="39.75" customHeight="1">
      <c r="A56" s="61"/>
      <c r="G56" s="61"/>
    </row>
    <row r="57" spans="1:7" ht="33" customHeight="1">
      <c r="A57" s="61"/>
      <c r="G57" s="61"/>
    </row>
    <row r="58" spans="1:7" ht="42.75" customHeight="1">
      <c r="A58" s="61"/>
      <c r="G58" s="61"/>
    </row>
    <row r="61" spans="1:7" ht="31.5" customHeight="1"/>
    <row r="63" spans="1:7" ht="48" customHeight="1"/>
    <row r="64" spans="1:7" ht="39.75" customHeight="1"/>
    <row r="65" ht="41.25" customHeight="1"/>
    <row r="66" ht="56.25" customHeight="1"/>
    <row r="67" ht="53.25" customHeight="1"/>
  </sheetData>
  <protectedRanges>
    <protectedRange sqref="D4:H4" name="Диапазон1_1"/>
  </protectedRanges>
  <mergeCells count="45">
    <mergeCell ref="B31:C31"/>
    <mergeCell ref="M31:N31"/>
    <mergeCell ref="B34:D37"/>
    <mergeCell ref="M34:P37"/>
    <mergeCell ref="B26:C26"/>
    <mergeCell ref="B27:C27"/>
    <mergeCell ref="B28:C28"/>
    <mergeCell ref="B29:C29"/>
    <mergeCell ref="M29:N29"/>
    <mergeCell ref="B30:C30"/>
    <mergeCell ref="B16:C16"/>
    <mergeCell ref="M16:N16"/>
    <mergeCell ref="B25:C25"/>
    <mergeCell ref="B17:C17"/>
    <mergeCell ref="B18:C18"/>
    <mergeCell ref="M18:N18"/>
    <mergeCell ref="B19:C19"/>
    <mergeCell ref="B20:C20"/>
    <mergeCell ref="M20:N20"/>
    <mergeCell ref="B21:C21"/>
    <mergeCell ref="B22:C22"/>
    <mergeCell ref="B23:C23"/>
    <mergeCell ref="B24:C24"/>
    <mergeCell ref="M24:N24"/>
    <mergeCell ref="D8:H8"/>
    <mergeCell ref="D9:N9"/>
    <mergeCell ref="B11:V11"/>
    <mergeCell ref="B14:C15"/>
    <mergeCell ref="D14:D15"/>
    <mergeCell ref="E14:F14"/>
    <mergeCell ref="G14:H14"/>
    <mergeCell ref="I14:J14"/>
    <mergeCell ref="K14:L14"/>
    <mergeCell ref="M14:N15"/>
    <mergeCell ref="O14:P14"/>
    <mergeCell ref="Q14:R14"/>
    <mergeCell ref="S14:T14"/>
    <mergeCell ref="U14:V14"/>
    <mergeCell ref="B7:C7"/>
    <mergeCell ref="D7:E7"/>
    <mergeCell ref="B1:V1"/>
    <mergeCell ref="B2:V2"/>
    <mergeCell ref="D4:N4"/>
    <mergeCell ref="E5:F5"/>
    <mergeCell ref="D6:N6"/>
  </mergeCells>
  <printOptions horizontalCentered="1" verticalCentered="1"/>
  <pageMargins left="0.35433070866141736" right="0.35433070866141736" top="0.59055118110236227" bottom="0.39370078740157483" header="0.11811023622047245" footer="0.11811023622047245"/>
  <pageSetup paperSize="9" scale="24" fitToHeight="30" orientation="landscape" horizontalDpi="4294967293" r:id="rId1"/>
  <headerFooter alignWithMargins="0"/>
  <rowBreaks count="1" manualBreakCount="1">
    <brk id="48" max="33" man="1"/>
  </rowBreaks>
  <colBreaks count="1" manualBreakCount="1">
    <brk id="3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BI67"/>
  <sheetViews>
    <sheetView view="pageBreakPreview" topLeftCell="A24" zoomScale="30" zoomScaleSheetLayoutView="30" workbookViewId="0">
      <selection activeCell="M34" sqref="M34:P37"/>
    </sheetView>
  </sheetViews>
  <sheetFormatPr defaultColWidth="9.140625" defaultRowHeight="33"/>
  <cols>
    <col min="1" max="1" width="7" style="58" customWidth="1"/>
    <col min="2" max="2" width="34.42578125" style="61" customWidth="1"/>
    <col min="3" max="3" width="27.85546875" style="61" customWidth="1"/>
    <col min="4" max="4" width="17.28515625" style="61" customWidth="1"/>
    <col min="5" max="5" width="15.140625" style="61" customWidth="1"/>
    <col min="6" max="6" width="19.85546875" style="61" customWidth="1"/>
    <col min="7" max="7" width="15.140625" style="111" customWidth="1"/>
    <col min="8" max="8" width="19.42578125" style="61" customWidth="1"/>
    <col min="9" max="9" width="15.140625" style="61" customWidth="1"/>
    <col min="10" max="10" width="19.42578125" style="61" customWidth="1"/>
    <col min="11" max="11" width="15.140625" style="61" customWidth="1"/>
    <col min="12" max="12" width="19.85546875" style="61" customWidth="1"/>
    <col min="13" max="13" width="23.42578125" style="61" customWidth="1"/>
    <col min="14" max="14" width="27.140625" style="61" customWidth="1"/>
    <col min="15" max="15" width="20.5703125" style="61" customWidth="1"/>
    <col min="16" max="17" width="21" style="61" customWidth="1"/>
    <col min="18" max="18" width="19.140625" style="61" customWidth="1"/>
    <col min="19" max="19" width="18.140625" style="61" customWidth="1"/>
    <col min="20" max="20" width="19.140625" style="61" customWidth="1"/>
    <col min="21" max="21" width="18.140625" style="61" customWidth="1"/>
    <col min="22" max="22" width="19.140625" style="61" customWidth="1"/>
    <col min="23" max="23" width="36.5703125" style="61" customWidth="1"/>
    <col min="24" max="24" width="14.42578125" style="61" customWidth="1"/>
    <col min="25" max="25" width="13.28515625" style="61" customWidth="1"/>
    <col min="26" max="30" width="11.5703125" style="61" bestFit="1" customWidth="1"/>
    <col min="31" max="16384" width="9.140625" style="61"/>
  </cols>
  <sheetData>
    <row r="1" spans="1:33" s="56" customFormat="1" ht="30" customHeight="1">
      <c r="A1" s="55"/>
      <c r="B1" s="703" t="s">
        <v>2</v>
      </c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703"/>
      <c r="S1" s="703"/>
      <c r="T1" s="703"/>
      <c r="U1" s="703"/>
      <c r="V1" s="703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</row>
    <row r="2" spans="1:33" s="56" customFormat="1" ht="39" customHeight="1">
      <c r="A2" s="55"/>
      <c r="B2" s="719" t="s">
        <v>211</v>
      </c>
      <c r="C2" s="719"/>
      <c r="D2" s="719"/>
      <c r="E2" s="719"/>
      <c r="F2" s="719"/>
      <c r="G2" s="719"/>
      <c r="H2" s="719"/>
      <c r="I2" s="719"/>
      <c r="J2" s="719"/>
      <c r="K2" s="719"/>
      <c r="L2" s="719"/>
      <c r="M2" s="719"/>
      <c r="N2" s="719"/>
      <c r="O2" s="719"/>
      <c r="P2" s="719"/>
      <c r="Q2" s="719"/>
      <c r="R2" s="719"/>
      <c r="S2" s="719"/>
      <c r="T2" s="719"/>
      <c r="U2" s="719"/>
      <c r="V2" s="719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</row>
    <row r="3" spans="1:33" s="56" customFormat="1" ht="21.75" customHeight="1">
      <c r="A3" s="55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</row>
    <row r="4" spans="1:33" ht="30.75" customHeight="1">
      <c r="B4" s="59" t="s">
        <v>31</v>
      </c>
      <c r="C4" s="60"/>
      <c r="D4" s="716" t="s">
        <v>226</v>
      </c>
      <c r="E4" s="717"/>
      <c r="F4" s="717"/>
      <c r="G4" s="717"/>
      <c r="H4" s="717"/>
      <c r="I4" s="717"/>
      <c r="J4" s="717"/>
      <c r="K4" s="717"/>
      <c r="L4" s="717"/>
      <c r="M4" s="717"/>
      <c r="N4" s="718"/>
    </row>
    <row r="5" spans="1:33" ht="30.75" customHeight="1">
      <c r="B5" s="62" t="s">
        <v>15</v>
      </c>
      <c r="C5" s="63" t="s">
        <v>212</v>
      </c>
      <c r="D5" s="64"/>
      <c r="E5" s="706"/>
      <c r="F5" s="706"/>
      <c r="G5" s="65"/>
    </row>
    <row r="6" spans="1:33" ht="30.75" customHeight="1">
      <c r="B6" s="59" t="s">
        <v>12</v>
      </c>
      <c r="C6" s="66"/>
      <c r="D6" s="716" t="s">
        <v>186</v>
      </c>
      <c r="E6" s="717"/>
      <c r="F6" s="717"/>
      <c r="G6" s="717"/>
      <c r="H6" s="717"/>
      <c r="I6" s="717"/>
      <c r="J6" s="717"/>
      <c r="K6" s="717"/>
      <c r="L6" s="717"/>
      <c r="M6" s="717"/>
      <c r="N6" s="718"/>
    </row>
    <row r="7" spans="1:33" ht="30.75" customHeight="1">
      <c r="B7" s="707" t="s">
        <v>13</v>
      </c>
      <c r="C7" s="707"/>
      <c r="D7" s="711">
        <f>D31</f>
        <v>27</v>
      </c>
      <c r="E7" s="712"/>
      <c r="F7" s="67"/>
      <c r="G7" s="65"/>
    </row>
    <row r="8" spans="1:33" ht="30.75" customHeight="1">
      <c r="B8" s="68" t="s">
        <v>73</v>
      </c>
      <c r="C8" s="69"/>
      <c r="D8" s="708" t="s">
        <v>38</v>
      </c>
      <c r="E8" s="709"/>
      <c r="F8" s="709"/>
      <c r="G8" s="709"/>
      <c r="H8" s="710"/>
    </row>
    <row r="9" spans="1:33" ht="30.75" customHeight="1">
      <c r="B9" s="68" t="s">
        <v>37</v>
      </c>
      <c r="C9" s="69"/>
      <c r="D9" s="713" t="s">
        <v>259</v>
      </c>
      <c r="E9" s="714"/>
      <c r="F9" s="714"/>
      <c r="G9" s="714"/>
      <c r="H9" s="714"/>
      <c r="I9" s="714"/>
      <c r="J9" s="714"/>
      <c r="K9" s="714"/>
      <c r="L9" s="714"/>
      <c r="M9" s="714"/>
      <c r="N9" s="715"/>
    </row>
    <row r="10" spans="1:33" ht="25.5" customHeight="1">
      <c r="B10" s="68"/>
      <c r="C10" s="69"/>
      <c r="D10" s="69"/>
      <c r="E10" s="69"/>
      <c r="F10" s="69"/>
      <c r="G10" s="69"/>
      <c r="H10" s="69"/>
    </row>
    <row r="11" spans="1:33" ht="33" customHeight="1">
      <c r="B11" s="705" t="s">
        <v>225</v>
      </c>
      <c r="C11" s="705"/>
      <c r="D11" s="705"/>
      <c r="E11" s="705"/>
      <c r="F11" s="705"/>
      <c r="G11" s="705"/>
      <c r="H11" s="705"/>
      <c r="I11" s="705"/>
      <c r="J11" s="705"/>
      <c r="K11" s="705"/>
      <c r="L11" s="705"/>
      <c r="M11" s="705"/>
      <c r="N11" s="705"/>
      <c r="O11" s="705"/>
      <c r="P11" s="705"/>
      <c r="Q11" s="705"/>
      <c r="R11" s="705"/>
      <c r="S11" s="705"/>
      <c r="T11" s="705"/>
      <c r="U11" s="705"/>
      <c r="V11" s="705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</row>
    <row r="12" spans="1:33" ht="19.5" customHeight="1"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</row>
    <row r="13" spans="1:33" ht="33" customHeight="1" thickBot="1">
      <c r="A13" s="71"/>
      <c r="B13" s="72"/>
      <c r="C13" s="72"/>
      <c r="D13" s="72"/>
      <c r="E13" s="72"/>
      <c r="F13" s="72"/>
      <c r="G13" s="73"/>
    </row>
    <row r="14" spans="1:33" ht="70.5" customHeight="1" thickBot="1">
      <c r="A14" s="112"/>
      <c r="B14" s="671" t="s">
        <v>11</v>
      </c>
      <c r="C14" s="680"/>
      <c r="D14" s="669" t="s">
        <v>33</v>
      </c>
      <c r="E14" s="673" t="s">
        <v>3</v>
      </c>
      <c r="F14" s="670"/>
      <c r="G14" s="669" t="s">
        <v>4</v>
      </c>
      <c r="H14" s="669"/>
      <c r="I14" s="673" t="s">
        <v>5</v>
      </c>
      <c r="J14" s="670"/>
      <c r="K14" s="669" t="s">
        <v>34</v>
      </c>
      <c r="L14" s="669"/>
      <c r="M14" s="679" t="s">
        <v>32</v>
      </c>
      <c r="N14" s="680"/>
      <c r="O14" s="724" t="s">
        <v>3</v>
      </c>
      <c r="P14" s="725"/>
      <c r="Q14" s="726" t="s">
        <v>4</v>
      </c>
      <c r="R14" s="725"/>
      <c r="S14" s="726" t="s">
        <v>5</v>
      </c>
      <c r="T14" s="725"/>
      <c r="U14" s="724" t="s">
        <v>34</v>
      </c>
      <c r="V14" s="725"/>
    </row>
    <row r="15" spans="1:33" ht="36.75" customHeight="1" thickBot="1">
      <c r="A15" s="113"/>
      <c r="B15" s="720"/>
      <c r="C15" s="721"/>
      <c r="D15" s="722"/>
      <c r="E15" s="76" t="s">
        <v>35</v>
      </c>
      <c r="F15" s="77" t="s">
        <v>10</v>
      </c>
      <c r="G15" s="78" t="s">
        <v>35</v>
      </c>
      <c r="H15" s="79" t="s">
        <v>10</v>
      </c>
      <c r="I15" s="76" t="s">
        <v>35</v>
      </c>
      <c r="J15" s="77" t="s">
        <v>10</v>
      </c>
      <c r="K15" s="78" t="s">
        <v>35</v>
      </c>
      <c r="L15" s="81" t="s">
        <v>10</v>
      </c>
      <c r="M15" s="723"/>
      <c r="N15" s="721"/>
      <c r="O15" s="114" t="s">
        <v>35</v>
      </c>
      <c r="P15" s="115" t="s">
        <v>10</v>
      </c>
      <c r="Q15" s="116" t="s">
        <v>35</v>
      </c>
      <c r="R15" s="115" t="s">
        <v>10</v>
      </c>
      <c r="S15" s="116" t="s">
        <v>35</v>
      </c>
      <c r="T15" s="115" t="s">
        <v>10</v>
      </c>
      <c r="U15" s="114" t="s">
        <v>35</v>
      </c>
      <c r="V15" s="133" t="s">
        <v>10</v>
      </c>
    </row>
    <row r="16" spans="1:33" ht="50.1" customHeight="1" thickBot="1">
      <c r="A16" s="117">
        <v>1</v>
      </c>
      <c r="B16" s="727" t="s">
        <v>28</v>
      </c>
      <c r="C16" s="728"/>
      <c r="D16" s="118">
        <f>реч.разв.!B55</f>
        <v>27</v>
      </c>
      <c r="E16" s="119">
        <f>реч.разв.!C55</f>
        <v>0</v>
      </c>
      <c r="F16" s="120">
        <f>E16*100%/$D$16</f>
        <v>0</v>
      </c>
      <c r="G16" s="121">
        <f>реч.разв.!E55</f>
        <v>19</v>
      </c>
      <c r="H16" s="120">
        <f>G16*100%/$D$16</f>
        <v>0.70370370370370372</v>
      </c>
      <c r="I16" s="119">
        <f>реч.разв.!G55</f>
        <v>8</v>
      </c>
      <c r="J16" s="120">
        <f>I16*100%/$D$16</f>
        <v>0.29629629629629628</v>
      </c>
      <c r="K16" s="122">
        <f t="shared" ref="K16:K19" si="0">SUM(E16,G16)</f>
        <v>19</v>
      </c>
      <c r="L16" s="120">
        <f>K16*100%/$D$16</f>
        <v>0.70370370370370372</v>
      </c>
      <c r="M16" s="729" t="s">
        <v>79</v>
      </c>
      <c r="N16" s="730"/>
      <c r="O16" s="136">
        <f>AVERAGE(E16:E17)</f>
        <v>2.5</v>
      </c>
      <c r="P16" s="138">
        <f>AVERAGE(F16:F17)</f>
        <v>9.2592592592592587E-2</v>
      </c>
      <c r="Q16" s="136">
        <f t="shared" ref="Q16:V16" si="1">AVERAGE(G16:G17)</f>
        <v>18</v>
      </c>
      <c r="R16" s="138">
        <f t="shared" si="1"/>
        <v>0.66666666666666674</v>
      </c>
      <c r="S16" s="136">
        <f t="shared" si="1"/>
        <v>6.5</v>
      </c>
      <c r="T16" s="138">
        <f t="shared" si="1"/>
        <v>0.24074074074074073</v>
      </c>
      <c r="U16" s="136">
        <f t="shared" si="1"/>
        <v>20.5</v>
      </c>
      <c r="V16" s="138">
        <f t="shared" si="1"/>
        <v>0.7592592592592593</v>
      </c>
    </row>
    <row r="17" spans="1:61" ht="50.1" customHeight="1" thickBot="1">
      <c r="A17" s="194">
        <v>2</v>
      </c>
      <c r="B17" s="733" t="s">
        <v>105</v>
      </c>
      <c r="C17" s="734"/>
      <c r="D17" s="195">
        <f>реч.разв.!B62</f>
        <v>27</v>
      </c>
      <c r="E17" s="196">
        <f>реч.разв.!C62</f>
        <v>5</v>
      </c>
      <c r="F17" s="308">
        <f>E17*100%/$D$17</f>
        <v>0.18518518518518517</v>
      </c>
      <c r="G17" s="197">
        <f>реч.разв.!E62</f>
        <v>17</v>
      </c>
      <c r="H17" s="308">
        <f>G17*100%/$D$17</f>
        <v>0.62962962962962965</v>
      </c>
      <c r="I17" s="196">
        <f>реч.разв.!G62</f>
        <v>5</v>
      </c>
      <c r="J17" s="308">
        <f>I17*100%/$D$17</f>
        <v>0.18518518518518517</v>
      </c>
      <c r="K17" s="198">
        <f t="shared" si="0"/>
        <v>22</v>
      </c>
      <c r="L17" s="308">
        <f>K17*100%/$D$17</f>
        <v>0.81481481481481477</v>
      </c>
      <c r="M17" s="134"/>
      <c r="N17" s="135"/>
      <c r="O17" s="137"/>
      <c r="P17" s="139"/>
      <c r="Q17" s="137"/>
      <c r="R17" s="139"/>
      <c r="S17" s="137"/>
      <c r="T17" s="139"/>
      <c r="U17" s="137"/>
      <c r="V17" s="139"/>
    </row>
    <row r="18" spans="1:61" ht="50.1" customHeight="1">
      <c r="A18" s="199">
        <v>3</v>
      </c>
      <c r="B18" s="657" t="s">
        <v>258</v>
      </c>
      <c r="C18" s="658"/>
      <c r="D18" s="200">
        <f>ФКЦМ!B53</f>
        <v>27</v>
      </c>
      <c r="E18" s="201">
        <f>ФКЦМ!C53</f>
        <v>1</v>
      </c>
      <c r="F18" s="202">
        <f>E18*100%/$D$18</f>
        <v>3.7037037037037035E-2</v>
      </c>
      <c r="G18" s="203">
        <f>ФКЦМ!E53</f>
        <v>20</v>
      </c>
      <c r="H18" s="202">
        <f>G18*100%/$D$18</f>
        <v>0.7407407407407407</v>
      </c>
      <c r="I18" s="201">
        <f>ФКЦМ!G53</f>
        <v>6</v>
      </c>
      <c r="J18" s="202">
        <f>I18*100%/$D$18</f>
        <v>0.22222222222222221</v>
      </c>
      <c r="K18" s="203">
        <f t="shared" si="0"/>
        <v>21</v>
      </c>
      <c r="L18" s="202">
        <f>K18*100%/$D$18</f>
        <v>0.77777777777777779</v>
      </c>
      <c r="M18" s="735" t="s">
        <v>23</v>
      </c>
      <c r="N18" s="736"/>
      <c r="O18" s="207">
        <f t="shared" ref="O18:V18" si="2">AVERAGE(E18:E19)</f>
        <v>1</v>
      </c>
      <c r="P18" s="208">
        <f t="shared" si="2"/>
        <v>3.7037037037037035E-2</v>
      </c>
      <c r="Q18" s="207">
        <f t="shared" si="2"/>
        <v>20</v>
      </c>
      <c r="R18" s="208">
        <f t="shared" si="2"/>
        <v>0.7407407407407407</v>
      </c>
      <c r="S18" s="207">
        <f t="shared" si="2"/>
        <v>6</v>
      </c>
      <c r="T18" s="208">
        <f t="shared" si="2"/>
        <v>0.22222222222222221</v>
      </c>
      <c r="U18" s="207">
        <f t="shared" si="2"/>
        <v>21</v>
      </c>
      <c r="V18" s="208">
        <f t="shared" si="2"/>
        <v>0.77777777777777779</v>
      </c>
    </row>
    <row r="19" spans="1:61" ht="50.1" customHeight="1" thickBot="1">
      <c r="A19" s="211">
        <v>4</v>
      </c>
      <c r="B19" s="665" t="s">
        <v>256</v>
      </c>
      <c r="C19" s="666"/>
      <c r="D19" s="212">
        <f>ФЭМП!B54</f>
        <v>27</v>
      </c>
      <c r="E19" s="166">
        <f>ФЭМП!C54</f>
        <v>1</v>
      </c>
      <c r="F19" s="165">
        <f>E19*100%/$D$19</f>
        <v>3.7037037037037035E-2</v>
      </c>
      <c r="G19" s="164">
        <f>ФЭМП!E54</f>
        <v>20</v>
      </c>
      <c r="H19" s="165">
        <f>G19*100%/$D$19</f>
        <v>0.7407407407407407</v>
      </c>
      <c r="I19" s="166">
        <f>ФЭМП!G54</f>
        <v>6</v>
      </c>
      <c r="J19" s="165">
        <f>I19*100%/$D$19</f>
        <v>0.22222222222222221</v>
      </c>
      <c r="K19" s="164">
        <f t="shared" si="0"/>
        <v>21</v>
      </c>
      <c r="L19" s="165">
        <f>K19*100%/$D$19</f>
        <v>0.77777777777777779</v>
      </c>
      <c r="M19" s="335"/>
      <c r="N19" s="336"/>
      <c r="O19" s="204"/>
      <c r="P19" s="205"/>
      <c r="Q19" s="203"/>
      <c r="R19" s="206"/>
      <c r="S19" s="201"/>
      <c r="T19" s="206"/>
      <c r="U19" s="201"/>
      <c r="V19" s="208"/>
    </row>
    <row r="20" spans="1:61" ht="63" customHeight="1">
      <c r="A20" s="213">
        <v>5</v>
      </c>
      <c r="B20" s="663" t="s">
        <v>29</v>
      </c>
      <c r="C20" s="664"/>
      <c r="D20" s="214">
        <f>игра!B52</f>
        <v>27</v>
      </c>
      <c r="E20" s="98">
        <f>игра!C52</f>
        <v>6</v>
      </c>
      <c r="F20" s="97">
        <f>E20*100%/$D$20</f>
        <v>0.22222222222222221</v>
      </c>
      <c r="G20" s="96">
        <f>игра!E52</f>
        <v>18</v>
      </c>
      <c r="H20" s="97">
        <f>G20*100%/$D$20</f>
        <v>0.66666666666666663</v>
      </c>
      <c r="I20" s="98">
        <f>игра!G52</f>
        <v>3</v>
      </c>
      <c r="J20" s="97">
        <f>I20*100%/$D$20</f>
        <v>0.1111111111111111</v>
      </c>
      <c r="K20" s="96">
        <f t="shared" ref="K20:K29" si="3">SUM(E20,G20)</f>
        <v>24</v>
      </c>
      <c r="L20" s="97">
        <f>K20*100%/$D$20</f>
        <v>0.88888888888888884</v>
      </c>
      <c r="M20" s="691" t="s">
        <v>94</v>
      </c>
      <c r="N20" s="692"/>
      <c r="O20" s="215">
        <f t="shared" ref="O20:V20" si="4">AVERAGE(E20:E23)</f>
        <v>5.5</v>
      </c>
      <c r="P20" s="216">
        <f t="shared" si="4"/>
        <v>0.20370370370370369</v>
      </c>
      <c r="Q20" s="217">
        <f t="shared" si="4"/>
        <v>17.5</v>
      </c>
      <c r="R20" s="218">
        <f t="shared" si="4"/>
        <v>0.64814814814814814</v>
      </c>
      <c r="S20" s="215">
        <f t="shared" si="4"/>
        <v>4</v>
      </c>
      <c r="T20" s="216">
        <f t="shared" si="4"/>
        <v>0.14814814814814814</v>
      </c>
      <c r="U20" s="217">
        <f t="shared" si="4"/>
        <v>23</v>
      </c>
      <c r="V20" s="218">
        <f t="shared" si="4"/>
        <v>0.85185185185185175</v>
      </c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</row>
    <row r="21" spans="1:61" ht="50.1" customHeight="1">
      <c r="A21" s="388">
        <v>6</v>
      </c>
      <c r="B21" s="667" t="s">
        <v>25</v>
      </c>
      <c r="C21" s="668"/>
      <c r="D21" s="389">
        <f>ПБ!B52</f>
        <v>27</v>
      </c>
      <c r="E21" s="350">
        <f>ПБ!C52</f>
        <v>3</v>
      </c>
      <c r="F21" s="390">
        <f>E21*100%/$D$21</f>
        <v>0.1111111111111111</v>
      </c>
      <c r="G21" s="348">
        <f>ПБ!E52</f>
        <v>18</v>
      </c>
      <c r="H21" s="390">
        <f>G21*100%/$D$21</f>
        <v>0.66666666666666663</v>
      </c>
      <c r="I21" s="350">
        <f>ПБ!G52</f>
        <v>6</v>
      </c>
      <c r="J21" s="390">
        <f>I21*100%/$D$21</f>
        <v>0.22222222222222221</v>
      </c>
      <c r="K21" s="348">
        <f>SUM(E21,G21)</f>
        <v>21</v>
      </c>
      <c r="L21" s="390">
        <f>K21*100%/$D$21</f>
        <v>0.77777777777777779</v>
      </c>
      <c r="M21" s="334"/>
      <c r="N21" s="220"/>
      <c r="O21" s="221"/>
      <c r="P21" s="222"/>
      <c r="Q21" s="223"/>
      <c r="R21" s="224"/>
      <c r="S21" s="221"/>
      <c r="T21" s="222"/>
      <c r="U21" s="223"/>
      <c r="V21" s="225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</row>
    <row r="22" spans="1:61" ht="50.1" customHeight="1">
      <c r="A22" s="241">
        <v>7</v>
      </c>
      <c r="B22" s="661" t="s">
        <v>93</v>
      </c>
      <c r="C22" s="662"/>
      <c r="D22" s="242">
        <f>'ОБЖ,ТРУД'!B52</f>
        <v>27</v>
      </c>
      <c r="E22" s="243">
        <f>'ОБЖ,ТРУД'!C52</f>
        <v>3</v>
      </c>
      <c r="F22" s="244">
        <f>E22*100%/$D$22</f>
        <v>0.1111111111111111</v>
      </c>
      <c r="G22" s="245">
        <f>'ОБЖ,ТРУД'!E52</f>
        <v>20</v>
      </c>
      <c r="H22" s="244">
        <f>G22*100%/$D$22</f>
        <v>0.7407407407407407</v>
      </c>
      <c r="I22" s="243">
        <f>'ОБЖ,ТРУД'!G52</f>
        <v>4</v>
      </c>
      <c r="J22" s="244">
        <f>I22*100%/$D$22</f>
        <v>0.14814814814814814</v>
      </c>
      <c r="K22" s="243">
        <f>SUM(E22,G22)</f>
        <v>23</v>
      </c>
      <c r="L22" s="244">
        <f>K22*100%/$D$22</f>
        <v>0.85185185185185186</v>
      </c>
      <c r="M22" s="219"/>
      <c r="N22" s="220"/>
      <c r="O22" s="221"/>
      <c r="P22" s="222"/>
      <c r="Q22" s="223"/>
      <c r="R22" s="224"/>
      <c r="S22" s="221"/>
      <c r="T22" s="222"/>
      <c r="U22" s="223"/>
      <c r="V22" s="225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</row>
    <row r="23" spans="1:61" ht="50.1" customHeight="1" thickBot="1">
      <c r="A23" s="247">
        <v>8</v>
      </c>
      <c r="B23" s="683" t="s">
        <v>65</v>
      </c>
      <c r="C23" s="684"/>
      <c r="D23" s="248">
        <f>'ОБЖ,ТРУД'!B59</f>
        <v>27</v>
      </c>
      <c r="E23" s="161">
        <f>'ОБЖ,ТРУД'!C59</f>
        <v>10</v>
      </c>
      <c r="F23" s="188">
        <f>E23*100%/$D$23</f>
        <v>0.37037037037037035</v>
      </c>
      <c r="G23" s="160">
        <f>'ОБЖ,ТРУД'!E59</f>
        <v>14</v>
      </c>
      <c r="H23" s="188">
        <f>G23*100%/$D$23</f>
        <v>0.51851851851851849</v>
      </c>
      <c r="I23" s="161">
        <f>'ОБЖ,ТРУД'!G59</f>
        <v>3</v>
      </c>
      <c r="J23" s="188">
        <f>I23*100%/$D$23</f>
        <v>0.1111111111111111</v>
      </c>
      <c r="K23" s="160">
        <f t="shared" ref="K23" si="5">SUM(E23,G23)</f>
        <v>24</v>
      </c>
      <c r="L23" s="188">
        <f>K23*100%/$D$23</f>
        <v>0.88888888888888884</v>
      </c>
      <c r="M23" s="226"/>
      <c r="N23" s="227"/>
      <c r="O23" s="228"/>
      <c r="P23" s="229"/>
      <c r="Q23" s="230"/>
      <c r="R23" s="231"/>
      <c r="S23" s="228"/>
      <c r="T23" s="229"/>
      <c r="U23" s="230"/>
      <c r="V23" s="232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</row>
    <row r="24" spans="1:61" ht="59.25" customHeight="1">
      <c r="A24" s="233">
        <v>9</v>
      </c>
      <c r="B24" s="685" t="s">
        <v>97</v>
      </c>
      <c r="C24" s="686"/>
      <c r="D24" s="249">
        <f>ИЗО!B51</f>
        <v>27</v>
      </c>
      <c r="E24" s="183">
        <f>ИЗО!C51</f>
        <v>2</v>
      </c>
      <c r="F24" s="180">
        <f>E24*100%/$D$24</f>
        <v>7.407407407407407E-2</v>
      </c>
      <c r="G24" s="250">
        <f>ИЗО!D51</f>
        <v>20</v>
      </c>
      <c r="H24" s="180">
        <f>G24*100%/$D$24</f>
        <v>0.7407407407407407</v>
      </c>
      <c r="I24" s="183">
        <f>ИЗО!E51</f>
        <v>5</v>
      </c>
      <c r="J24" s="180">
        <f>I24*100%/$D$24</f>
        <v>0.18518518518518517</v>
      </c>
      <c r="K24" s="250">
        <f t="shared" si="3"/>
        <v>22</v>
      </c>
      <c r="L24" s="180">
        <f>K24*100%/$D$24</f>
        <v>0.81481481481481477</v>
      </c>
      <c r="M24" s="701" t="s">
        <v>95</v>
      </c>
      <c r="N24" s="702"/>
      <c r="O24" s="251">
        <f>AVERAGE(E24:E28)</f>
        <v>2.6</v>
      </c>
      <c r="P24" s="252">
        <f>AVERAGE(F24:F26)</f>
        <v>7.407407407407407E-2</v>
      </c>
      <c r="Q24" s="183">
        <f>AVERAGE(G24:G28)</f>
        <v>16</v>
      </c>
      <c r="R24" s="182">
        <f t="shared" ref="R24:V24" si="6">AVERAGE(H24:H26)</f>
        <v>0.71604938271604934</v>
      </c>
      <c r="S24" s="250">
        <f>AVERAGE(I24:I28)</f>
        <v>8.4</v>
      </c>
      <c r="T24" s="253">
        <f t="shared" si="6"/>
        <v>0.2098765432098765</v>
      </c>
      <c r="U24" s="183">
        <f>AVERAGE(K24:K28)</f>
        <v>18.600000000000001</v>
      </c>
      <c r="V24" s="254">
        <f t="shared" si="6"/>
        <v>0.79012345679012341</v>
      </c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</row>
    <row r="25" spans="1:61" ht="50.1" customHeight="1">
      <c r="A25" s="268">
        <v>10</v>
      </c>
      <c r="B25" s="731" t="s">
        <v>66</v>
      </c>
      <c r="C25" s="732"/>
      <c r="D25" s="269">
        <v>27</v>
      </c>
      <c r="E25" s="236">
        <v>2</v>
      </c>
      <c r="F25" s="237">
        <f>E25*100%/$D$25</f>
        <v>7.407407407407407E-2</v>
      </c>
      <c r="G25" s="238">
        <v>19</v>
      </c>
      <c r="H25" s="237">
        <f>G25*100%/$D$25</f>
        <v>0.70370370370370372</v>
      </c>
      <c r="I25" s="236">
        <v>6</v>
      </c>
      <c r="J25" s="237">
        <f>I25*100%/$D$25</f>
        <v>0.22222222222222221</v>
      </c>
      <c r="K25" s="238">
        <f t="shared" ref="K25" si="7">SUM(E25,G25)</f>
        <v>21</v>
      </c>
      <c r="L25" s="237">
        <f>K25*100%/$D$25</f>
        <v>0.77777777777777779</v>
      </c>
      <c r="M25" s="189"/>
      <c r="N25" s="190"/>
      <c r="O25" s="255"/>
      <c r="P25" s="256"/>
      <c r="Q25" s="169"/>
      <c r="R25" s="181"/>
      <c r="S25" s="168"/>
      <c r="T25" s="167"/>
      <c r="U25" s="169"/>
      <c r="V25" s="209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</row>
    <row r="26" spans="1:61" ht="50.1" customHeight="1">
      <c r="A26" s="385">
        <v>11</v>
      </c>
      <c r="B26" s="741" t="s">
        <v>24</v>
      </c>
      <c r="C26" s="742"/>
      <c r="D26" s="386">
        <f>ИЗО!AA51</f>
        <v>27</v>
      </c>
      <c r="E26" s="239">
        <f>ИЗО!AC51</f>
        <v>2</v>
      </c>
      <c r="F26" s="387">
        <f>E26*100%/$D$26</f>
        <v>7.407407407407407E-2</v>
      </c>
      <c r="G26" s="240">
        <f>ИЗО!AE51</f>
        <v>19</v>
      </c>
      <c r="H26" s="387">
        <f>G26*100%/$D$26</f>
        <v>0.70370370370370372</v>
      </c>
      <c r="I26" s="239">
        <f>ИЗО!AG51</f>
        <v>6</v>
      </c>
      <c r="J26" s="387">
        <f>I26*100%/$D$26</f>
        <v>0.22222222222222221</v>
      </c>
      <c r="K26" s="240">
        <f t="shared" si="3"/>
        <v>21</v>
      </c>
      <c r="L26" s="387">
        <f>K26*100%/$D$26</f>
        <v>0.77777777777777779</v>
      </c>
      <c r="M26" s="234"/>
      <c r="N26" s="235"/>
      <c r="O26" s="257"/>
      <c r="P26" s="258"/>
      <c r="Q26" s="259"/>
      <c r="R26" s="260"/>
      <c r="S26" s="261"/>
      <c r="T26" s="262"/>
      <c r="U26" s="169"/>
      <c r="V26" s="210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</row>
    <row r="27" spans="1:61" ht="50.1" customHeight="1">
      <c r="A27" s="241">
        <v>12</v>
      </c>
      <c r="B27" s="743" t="s">
        <v>6</v>
      </c>
      <c r="C27" s="744"/>
      <c r="D27" s="273">
        <f>конструир.!B51</f>
        <v>27</v>
      </c>
      <c r="E27" s="243">
        <f>конструир.!C51</f>
        <v>7</v>
      </c>
      <c r="F27" s="244">
        <f>E27*100%/$D$27</f>
        <v>0.25925925925925924</v>
      </c>
      <c r="G27" s="245">
        <f>конструир.!E51</f>
        <v>14</v>
      </c>
      <c r="H27" s="244">
        <f>G27*100%/$D$27</f>
        <v>0.51851851851851849</v>
      </c>
      <c r="I27" s="243">
        <f>конструир.!G51</f>
        <v>6</v>
      </c>
      <c r="J27" s="244">
        <f>I27*100%/$D$27</f>
        <v>0.22222222222222221</v>
      </c>
      <c r="K27" s="245">
        <f t="shared" ref="K27" si="8">SUM(E27,G27)</f>
        <v>21</v>
      </c>
      <c r="L27" s="244">
        <f>K27*100%/$D$27</f>
        <v>0.77777777777777779</v>
      </c>
      <c r="M27" s="337"/>
      <c r="N27" s="235"/>
      <c r="O27" s="257"/>
      <c r="P27" s="258"/>
      <c r="Q27" s="259"/>
      <c r="R27" s="260"/>
      <c r="S27" s="261"/>
      <c r="T27" s="262"/>
      <c r="U27" s="169"/>
      <c r="V27" s="210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</row>
    <row r="28" spans="1:61" s="93" customFormat="1" ht="50.1" customHeight="1" thickBot="1">
      <c r="A28" s="186">
        <v>13</v>
      </c>
      <c r="B28" s="745" t="s">
        <v>27</v>
      </c>
      <c r="C28" s="746"/>
      <c r="D28" s="187">
        <f>музыка!B52</f>
        <v>27</v>
      </c>
      <c r="E28" s="153">
        <f>музыка!C52</f>
        <v>0</v>
      </c>
      <c r="F28" s="188">
        <f>E28*100%/$D$28</f>
        <v>0</v>
      </c>
      <c r="G28" s="152">
        <f>музыка!E52</f>
        <v>8</v>
      </c>
      <c r="H28" s="188">
        <f>G28*100%/$D$28</f>
        <v>0.29629629629629628</v>
      </c>
      <c r="I28" s="153">
        <f>музыка!G52</f>
        <v>19</v>
      </c>
      <c r="J28" s="188">
        <f>I28*100%/$D$28</f>
        <v>0.70370370370370372</v>
      </c>
      <c r="K28" s="152">
        <f>SUM(E28,G28)</f>
        <v>8</v>
      </c>
      <c r="L28" s="188">
        <f>K28*100%/$D$28</f>
        <v>0.29629629629629628</v>
      </c>
      <c r="M28" s="263"/>
      <c r="N28" s="264"/>
      <c r="O28" s="265"/>
      <c r="P28" s="266"/>
      <c r="Q28" s="267"/>
      <c r="R28" s="264"/>
      <c r="S28" s="265"/>
      <c r="T28" s="266"/>
      <c r="U28" s="267"/>
      <c r="V28" s="264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</row>
    <row r="29" spans="1:61" ht="63" customHeight="1">
      <c r="A29" s="391">
        <v>14</v>
      </c>
      <c r="B29" s="747" t="s">
        <v>26</v>
      </c>
      <c r="C29" s="656"/>
      <c r="D29" s="392">
        <f>'ФИЗО,ЗОЖ'!B52</f>
        <v>27</v>
      </c>
      <c r="E29" s="393">
        <f>'ФИЗО,ЗОЖ'!C52</f>
        <v>0</v>
      </c>
      <c r="F29" s="394">
        <f>E29*100%/$D$29</f>
        <v>0</v>
      </c>
      <c r="G29" s="395">
        <f>'ФИЗО,ЗОЖ'!E52</f>
        <v>17</v>
      </c>
      <c r="H29" s="394">
        <f>G29*100%/$D$29</f>
        <v>0.62962962962962965</v>
      </c>
      <c r="I29" s="393">
        <f>'ФИЗО,ЗОЖ'!G52</f>
        <v>10</v>
      </c>
      <c r="J29" s="394">
        <f>I29*100%/$D$29</f>
        <v>0.37037037037037035</v>
      </c>
      <c r="K29" s="395">
        <f t="shared" si="3"/>
        <v>17</v>
      </c>
      <c r="L29" s="394">
        <f>K29*100%/$D$29</f>
        <v>0.62962962962962965</v>
      </c>
      <c r="M29" s="693" t="s">
        <v>104</v>
      </c>
      <c r="N29" s="694"/>
      <c r="O29" s="279">
        <f t="shared" ref="O29:V29" si="9">AVERAGE(E29:E30)</f>
        <v>2</v>
      </c>
      <c r="P29" s="280">
        <f t="shared" si="9"/>
        <v>7.407407407407407E-2</v>
      </c>
      <c r="Q29" s="277">
        <f t="shared" si="9"/>
        <v>17.5</v>
      </c>
      <c r="R29" s="278">
        <f t="shared" si="9"/>
        <v>0.64814814814814814</v>
      </c>
      <c r="S29" s="277">
        <f t="shared" si="9"/>
        <v>7.5</v>
      </c>
      <c r="T29" s="278">
        <f t="shared" si="9"/>
        <v>0.27777777777777779</v>
      </c>
      <c r="U29" s="277">
        <f t="shared" si="9"/>
        <v>19.5</v>
      </c>
      <c r="V29" s="280">
        <f t="shared" si="9"/>
        <v>0.72222222222222221</v>
      </c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</row>
    <row r="30" spans="1:61" ht="50.1" customHeight="1" thickBot="1">
      <c r="A30" s="341">
        <v>15</v>
      </c>
      <c r="B30" s="748" t="s">
        <v>129</v>
      </c>
      <c r="C30" s="749"/>
      <c r="D30" s="270">
        <f>'ФИЗО,ЗОЖ'!B59</f>
        <v>27</v>
      </c>
      <c r="E30" s="271">
        <f>'ФИЗО,ЗОЖ'!C59</f>
        <v>4</v>
      </c>
      <c r="F30" s="246">
        <f>E30*100%/$D$30</f>
        <v>0.14814814814814814</v>
      </c>
      <c r="G30" s="272">
        <f>'ФИЗО,ЗОЖ'!E59</f>
        <v>18</v>
      </c>
      <c r="H30" s="246">
        <f>G30*100%/$D$30</f>
        <v>0.66666666666666663</v>
      </c>
      <c r="I30" s="271">
        <f>'ФИЗО,ЗОЖ'!G59</f>
        <v>5</v>
      </c>
      <c r="J30" s="246">
        <f>I30*100%/$D$30</f>
        <v>0.18518518518518517</v>
      </c>
      <c r="K30" s="272">
        <f>SUM(E30,G30)</f>
        <v>22</v>
      </c>
      <c r="L30" s="246">
        <f>K30*100%/$D$30</f>
        <v>0.81481481481481477</v>
      </c>
      <c r="M30" s="342"/>
      <c r="N30" s="343"/>
      <c r="O30" s="344"/>
      <c r="P30" s="345"/>
      <c r="Q30" s="271"/>
      <c r="R30" s="246"/>
      <c r="S30" s="271"/>
      <c r="T30" s="246"/>
      <c r="U30" s="271"/>
      <c r="V30" s="345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</row>
    <row r="31" spans="1:61" ht="72" customHeight="1" thickBot="1">
      <c r="A31" s="123"/>
      <c r="B31" s="737" t="s">
        <v>30</v>
      </c>
      <c r="C31" s="675"/>
      <c r="D31" s="124">
        <f t="shared" ref="D31:L31" si="10">AVERAGE(D16:D30)</f>
        <v>27</v>
      </c>
      <c r="E31" s="104">
        <f t="shared" si="10"/>
        <v>3.0666666666666669</v>
      </c>
      <c r="F31" s="103">
        <f t="shared" si="10"/>
        <v>0.11358024691358022</v>
      </c>
      <c r="G31" s="102">
        <f t="shared" si="10"/>
        <v>17.399999999999999</v>
      </c>
      <c r="H31" s="106">
        <f t="shared" si="10"/>
        <v>0.64444444444444438</v>
      </c>
      <c r="I31" s="104">
        <f t="shared" si="10"/>
        <v>6.5333333333333332</v>
      </c>
      <c r="J31" s="103">
        <f t="shared" si="10"/>
        <v>0.24197530864197528</v>
      </c>
      <c r="K31" s="125">
        <f t="shared" si="10"/>
        <v>20.466666666666665</v>
      </c>
      <c r="L31" s="126">
        <f t="shared" si="10"/>
        <v>0.75802469135802475</v>
      </c>
      <c r="M31" s="738" t="s">
        <v>30</v>
      </c>
      <c r="N31" s="739"/>
      <c r="O31" s="109">
        <f>E31</f>
        <v>3.0666666666666669</v>
      </c>
      <c r="P31" s="110">
        <f>F31</f>
        <v>0.11358024691358022</v>
      </c>
      <c r="Q31" s="107">
        <f t="shared" ref="Q31:V31" si="11">G31</f>
        <v>17.399999999999999</v>
      </c>
      <c r="R31" s="110">
        <f t="shared" si="11"/>
        <v>0.64444444444444438</v>
      </c>
      <c r="S31" s="127">
        <f t="shared" si="11"/>
        <v>6.5333333333333332</v>
      </c>
      <c r="T31" s="128">
        <f t="shared" si="11"/>
        <v>0.24197530864197528</v>
      </c>
      <c r="U31" s="109">
        <f t="shared" si="11"/>
        <v>20.466666666666665</v>
      </c>
      <c r="V31" s="110">
        <f t="shared" si="11"/>
        <v>0.75802469135802475</v>
      </c>
    </row>
    <row r="32" spans="1:61">
      <c r="A32" s="71"/>
      <c r="B32" s="72"/>
      <c r="C32" s="72"/>
      <c r="D32" s="72"/>
      <c r="E32" s="72"/>
      <c r="F32" s="72"/>
    </row>
    <row r="33" spans="1:17" customFormat="1" ht="24" customHeight="1"/>
    <row r="34" spans="1:17" customFormat="1" ht="26.25" customHeight="1">
      <c r="B34" s="740" t="s">
        <v>214</v>
      </c>
      <c r="C34" s="740"/>
      <c r="D34" s="740"/>
      <c r="E34" s="310"/>
      <c r="M34" s="740" t="s">
        <v>213</v>
      </c>
      <c r="N34" s="740"/>
      <c r="O34" s="740"/>
      <c r="P34" s="740"/>
      <c r="Q34" s="310"/>
    </row>
    <row r="35" spans="1:17" customFormat="1" ht="32.25" customHeight="1">
      <c r="B35" s="740"/>
      <c r="C35" s="740"/>
      <c r="D35" s="740"/>
      <c r="E35" s="310"/>
      <c r="M35" s="740"/>
      <c r="N35" s="740"/>
      <c r="O35" s="740"/>
      <c r="P35" s="740"/>
      <c r="Q35" s="310"/>
    </row>
    <row r="36" spans="1:17" customFormat="1" ht="32.25" customHeight="1">
      <c r="B36" s="740"/>
      <c r="C36" s="740"/>
      <c r="D36" s="740"/>
      <c r="E36" s="310"/>
      <c r="M36" s="740"/>
      <c r="N36" s="740"/>
      <c r="O36" s="740"/>
      <c r="P36" s="740"/>
      <c r="Q36" s="310"/>
    </row>
    <row r="37" spans="1:17" customFormat="1" ht="30" customHeight="1">
      <c r="B37" s="740"/>
      <c r="C37" s="740"/>
      <c r="D37" s="740"/>
      <c r="E37" s="310"/>
      <c r="M37" s="740"/>
      <c r="N37" s="740"/>
      <c r="O37" s="740"/>
      <c r="P37" s="740"/>
      <c r="Q37" s="310"/>
    </row>
    <row r="38" spans="1:17" customFormat="1" ht="36.75" customHeight="1"/>
    <row r="39" spans="1:17" customFormat="1" ht="34.5" customHeight="1"/>
    <row r="40" spans="1:17" customFormat="1" ht="39.75" customHeight="1"/>
    <row r="41" spans="1:17" customFormat="1" ht="33" customHeight="1"/>
    <row r="42" spans="1:17" customFormat="1" ht="42.75" customHeight="1"/>
    <row r="43" spans="1:17" customFormat="1" ht="20.25" customHeight="1">
      <c r="A43" s="311"/>
      <c r="G43" s="312"/>
    </row>
    <row r="44" spans="1:17" customFormat="1" ht="27.75" customHeight="1">
      <c r="A44" s="311"/>
      <c r="G44" s="312"/>
    </row>
    <row r="45" spans="1:17" customFormat="1" ht="31.5" customHeight="1">
      <c r="A45" s="311"/>
      <c r="G45" s="312"/>
    </row>
    <row r="46" spans="1:17" customFormat="1" ht="12.75">
      <c r="A46" s="311"/>
      <c r="G46" s="312"/>
    </row>
    <row r="47" spans="1:17" ht="31.5" customHeight="1">
      <c r="A47" s="61"/>
      <c r="G47" s="61"/>
    </row>
    <row r="48" spans="1:17" ht="31.5" customHeight="1">
      <c r="A48" s="61"/>
      <c r="G48" s="61"/>
    </row>
    <row r="49" spans="1:7">
      <c r="A49" s="61"/>
      <c r="G49" s="61"/>
    </row>
    <row r="50" spans="1:7">
      <c r="A50" s="61"/>
      <c r="G50" s="61"/>
    </row>
    <row r="51" spans="1:7" ht="32.25" customHeight="1">
      <c r="A51" s="61"/>
      <c r="G51" s="61"/>
    </row>
    <row r="52" spans="1:7" ht="32.25" customHeight="1">
      <c r="A52" s="61"/>
      <c r="G52" s="61"/>
    </row>
    <row r="53" spans="1:7" ht="30" customHeight="1">
      <c r="A53" s="61"/>
      <c r="G53" s="61"/>
    </row>
    <row r="54" spans="1:7" ht="36.75" customHeight="1">
      <c r="A54" s="61"/>
      <c r="G54" s="61"/>
    </row>
    <row r="55" spans="1:7" ht="34.5" customHeight="1">
      <c r="A55" s="61"/>
      <c r="G55" s="61"/>
    </row>
    <row r="56" spans="1:7" ht="39.75" customHeight="1">
      <c r="A56" s="61"/>
      <c r="G56" s="61"/>
    </row>
    <row r="57" spans="1:7" ht="33" customHeight="1">
      <c r="A57" s="61"/>
      <c r="G57" s="61"/>
    </row>
    <row r="58" spans="1:7" ht="42.75" customHeight="1">
      <c r="A58" s="61"/>
      <c r="G58" s="61"/>
    </row>
    <row r="61" spans="1:7" ht="31.5" customHeight="1"/>
    <row r="63" spans="1:7" ht="48" customHeight="1"/>
    <row r="64" spans="1:7" ht="39.75" customHeight="1"/>
    <row r="65" ht="41.25" customHeight="1"/>
    <row r="66" ht="56.25" customHeight="1"/>
    <row r="67" ht="53.25" customHeight="1"/>
  </sheetData>
  <protectedRanges>
    <protectedRange sqref="D4:H4" name="Диапазон1_1"/>
  </protectedRanges>
  <mergeCells count="45">
    <mergeCell ref="B34:D37"/>
    <mergeCell ref="M34:P37"/>
    <mergeCell ref="B1:V1"/>
    <mergeCell ref="B2:V2"/>
    <mergeCell ref="B11:V11"/>
    <mergeCell ref="D6:N6"/>
    <mergeCell ref="D4:N4"/>
    <mergeCell ref="D9:N9"/>
    <mergeCell ref="E5:F5"/>
    <mergeCell ref="B7:C7"/>
    <mergeCell ref="D8:H8"/>
    <mergeCell ref="D7:E7"/>
    <mergeCell ref="M16:N16"/>
    <mergeCell ref="M24:N24"/>
    <mergeCell ref="M20:N20"/>
    <mergeCell ref="B31:C31"/>
    <mergeCell ref="G14:H14"/>
    <mergeCell ref="I14:J14"/>
    <mergeCell ref="B26:C26"/>
    <mergeCell ref="B28:C28"/>
    <mergeCell ref="D14:D15"/>
    <mergeCell ref="E14:F14"/>
    <mergeCell ref="B14:C15"/>
    <mergeCell ref="B16:C16"/>
    <mergeCell ref="B17:C17"/>
    <mergeCell ref="B22:C22"/>
    <mergeCell ref="B18:C18"/>
    <mergeCell ref="B23:C23"/>
    <mergeCell ref="B20:C20"/>
    <mergeCell ref="B27:C27"/>
    <mergeCell ref="U14:V14"/>
    <mergeCell ref="O14:P14"/>
    <mergeCell ref="K14:L14"/>
    <mergeCell ref="M14:N15"/>
    <mergeCell ref="Q14:R14"/>
    <mergeCell ref="S14:T14"/>
    <mergeCell ref="M31:N31"/>
    <mergeCell ref="M18:N18"/>
    <mergeCell ref="M29:N29"/>
    <mergeCell ref="B19:C19"/>
    <mergeCell ref="B21:C21"/>
    <mergeCell ref="B30:C30"/>
    <mergeCell ref="B25:C25"/>
    <mergeCell ref="B29:C29"/>
    <mergeCell ref="B24:C24"/>
  </mergeCells>
  <phoneticPr fontId="4" type="noConversion"/>
  <printOptions horizontalCentered="1" verticalCentered="1"/>
  <pageMargins left="0.35433070866141736" right="0.35433070866141736" top="0.59055118110236227" bottom="0.39370078740157483" header="0.11811023622047245" footer="0.11811023622047245"/>
  <pageSetup paperSize="9" scale="24" fitToHeight="30" orientation="landscape" horizontalDpi="4294967293" r:id="rId1"/>
  <headerFooter alignWithMargins="0"/>
  <rowBreaks count="1" manualBreakCount="1">
    <brk id="48" max="33" man="1"/>
  </rowBreaks>
  <colBreaks count="1" manualBreakCount="1">
    <brk id="32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AJ90"/>
  <sheetViews>
    <sheetView view="pageBreakPreview" topLeftCell="A7" zoomScale="40" zoomScaleSheetLayoutView="40" workbookViewId="0">
      <selection activeCell="AB37" sqref="AB37"/>
    </sheetView>
  </sheetViews>
  <sheetFormatPr defaultRowHeight="12.75"/>
  <cols>
    <col min="1" max="1" width="9.140625" customWidth="1"/>
    <col min="2" max="2" width="34.140625" customWidth="1"/>
    <col min="3" max="14" width="12.28515625" customWidth="1"/>
    <col min="15" max="15" width="11.7109375" customWidth="1"/>
    <col min="16" max="18" width="17.42578125" customWidth="1"/>
    <col min="19" max="19" width="11.7109375" customWidth="1"/>
    <col min="20" max="20" width="15.7109375" customWidth="1"/>
    <col min="21" max="29" width="11.28515625" customWidth="1"/>
    <col min="30" max="30" width="11.7109375" customWidth="1"/>
    <col min="31" max="31" width="18.42578125" customWidth="1"/>
    <col min="32" max="32" width="12" customWidth="1"/>
    <col min="33" max="33" width="18.42578125" customWidth="1"/>
    <col min="34" max="34" width="11.7109375" customWidth="1"/>
    <col min="35" max="35" width="14.5703125" customWidth="1"/>
    <col min="36" max="36" width="15.7109375" customWidth="1"/>
    <col min="37" max="37" width="16.7109375" customWidth="1"/>
    <col min="38" max="38" width="11.7109375" customWidth="1"/>
    <col min="39" max="39" width="15.28515625" customWidth="1"/>
  </cols>
  <sheetData>
    <row r="1" spans="1:36" s="19" customFormat="1" ht="23.25">
      <c r="A1" s="786" t="s">
        <v>55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786"/>
      <c r="AD1" s="786"/>
      <c r="AE1" s="786"/>
      <c r="AF1" s="786"/>
      <c r="AG1" s="786"/>
      <c r="AH1" s="786"/>
      <c r="AI1" s="786"/>
      <c r="AJ1" s="786"/>
    </row>
    <row r="2" spans="1:36" s="19" customFormat="1" ht="23.25">
      <c r="A2" s="787" t="s">
        <v>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  <c r="AD2" s="787"/>
      <c r="AE2" s="787"/>
      <c r="AF2" s="787"/>
      <c r="AG2" s="787"/>
      <c r="AH2" s="787"/>
      <c r="AI2" s="787"/>
      <c r="AJ2" s="787"/>
    </row>
    <row r="3" spans="1:36" s="19" customFormat="1" ht="23.25">
      <c r="A3" s="787" t="s">
        <v>74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787"/>
      <c r="AD3" s="787"/>
      <c r="AE3" s="787"/>
      <c r="AF3" s="787"/>
      <c r="AG3" s="787"/>
      <c r="AH3" s="787"/>
      <c r="AI3" s="787"/>
      <c r="AJ3" s="787"/>
    </row>
    <row r="4" spans="1:36" s="19" customFormat="1" ht="23.25">
      <c r="A4" s="786"/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786"/>
      <c r="AC4" s="786"/>
      <c r="AD4" s="786"/>
      <c r="AE4" s="786"/>
      <c r="AF4" s="786"/>
      <c r="AG4" s="786"/>
      <c r="AH4" s="786"/>
      <c r="AI4" s="786"/>
      <c r="AJ4" s="786"/>
    </row>
    <row r="5" spans="1:36">
      <c r="A5" s="2"/>
    </row>
    <row r="6" spans="1:36" s="18" customFormat="1" ht="20.25">
      <c r="A6" s="635" t="s">
        <v>31</v>
      </c>
      <c r="B6" s="635"/>
      <c r="C6" s="645" t="str">
        <f>'справка Н.Г.'!D4</f>
        <v>дети 4-5 лет жизни группы №2 общеразвивающей направленности</v>
      </c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6"/>
      <c r="P6" s="647"/>
      <c r="Q6" s="530"/>
      <c r="R6" s="530"/>
    </row>
    <row r="7" spans="1:36" s="18" customFormat="1" ht="20.25">
      <c r="A7" s="20" t="s">
        <v>8</v>
      </c>
      <c r="B7" s="20"/>
      <c r="C7" s="752" t="str">
        <f>'справка Н.Г.'!D9</f>
        <v>Касумова Надежда Анатольевна, Чичинская Светлана Николаевна</v>
      </c>
      <c r="D7" s="753"/>
      <c r="E7" s="753"/>
      <c r="F7" s="753"/>
      <c r="G7" s="753"/>
      <c r="H7" s="753"/>
      <c r="I7" s="753"/>
      <c r="J7" s="753"/>
      <c r="K7" s="753"/>
      <c r="L7" s="753"/>
      <c r="M7" s="753"/>
      <c r="N7" s="753"/>
      <c r="O7" s="753"/>
      <c r="P7" s="754"/>
      <c r="Q7" s="532"/>
      <c r="R7" s="532"/>
    </row>
    <row r="8" spans="1:36" s="18" customFormat="1" ht="20.25">
      <c r="A8" s="20" t="s">
        <v>7</v>
      </c>
      <c r="B8" s="21" t="str">
        <f>'справка Н.Г.'!C5</f>
        <v>2022-2023</v>
      </c>
      <c r="C8" s="636"/>
      <c r="D8" s="637"/>
      <c r="E8" s="637"/>
      <c r="F8" s="637"/>
      <c r="G8" s="637"/>
      <c r="H8" s="637"/>
      <c r="I8" s="637"/>
      <c r="J8" s="501"/>
    </row>
    <row r="9" spans="1:36" s="18" customFormat="1" ht="20.25">
      <c r="A9" s="22"/>
    </row>
    <row r="10" spans="1:36" s="18" customFormat="1" ht="18" customHeight="1">
      <c r="A10" s="755" t="s">
        <v>36</v>
      </c>
      <c r="B10" s="755"/>
      <c r="C10" s="755"/>
      <c r="D10" s="755"/>
      <c r="E10" s="755"/>
      <c r="F10" s="755"/>
      <c r="G10" s="755"/>
      <c r="H10" s="755"/>
      <c r="I10" s="755"/>
      <c r="J10" s="755"/>
      <c r="K10" s="755"/>
      <c r="L10" s="755"/>
      <c r="M10" s="755"/>
      <c r="N10" s="755"/>
      <c r="O10" s="755"/>
      <c r="P10" s="755"/>
      <c r="Q10" s="515"/>
      <c r="R10" s="515"/>
    </row>
    <row r="12" spans="1:36" ht="13.5" thickBot="1"/>
    <row r="13" spans="1:36" ht="22.5" customHeight="1" thickBot="1">
      <c r="A13" s="783"/>
      <c r="B13" s="781" t="s">
        <v>1</v>
      </c>
      <c r="C13" s="762" t="s">
        <v>19</v>
      </c>
      <c r="D13" s="763"/>
      <c r="E13" s="763"/>
      <c r="F13" s="763"/>
      <c r="G13" s="763"/>
      <c r="H13" s="763"/>
      <c r="I13" s="763"/>
      <c r="J13" s="763"/>
      <c r="K13" s="763"/>
      <c r="L13" s="763"/>
      <c r="M13" s="763"/>
      <c r="N13" s="763"/>
      <c r="O13" s="763"/>
      <c r="P13" s="763"/>
      <c r="Q13" s="763"/>
      <c r="R13" s="763"/>
      <c r="S13" s="763"/>
      <c r="T13" s="764"/>
      <c r="U13" s="765" t="s">
        <v>75</v>
      </c>
      <c r="V13" s="766"/>
      <c r="W13" s="766"/>
      <c r="X13" s="766"/>
      <c r="Y13" s="766"/>
      <c r="Z13" s="766"/>
      <c r="AA13" s="766"/>
      <c r="AB13" s="766"/>
      <c r="AC13" s="766"/>
      <c r="AD13" s="766"/>
      <c r="AE13" s="766"/>
      <c r="AF13" s="766"/>
      <c r="AG13" s="766"/>
      <c r="AH13" s="766"/>
      <c r="AI13" s="767"/>
    </row>
    <row r="14" spans="1:36" ht="27" customHeight="1">
      <c r="A14" s="784"/>
      <c r="B14" s="782"/>
      <c r="C14" s="776" t="s">
        <v>131</v>
      </c>
      <c r="D14" s="776"/>
      <c r="E14" s="776"/>
      <c r="F14" s="777" t="s">
        <v>132</v>
      </c>
      <c r="G14" s="776"/>
      <c r="H14" s="778"/>
      <c r="I14" s="768" t="s">
        <v>133</v>
      </c>
      <c r="J14" s="769"/>
      <c r="K14" s="770"/>
      <c r="L14" s="768" t="s">
        <v>134</v>
      </c>
      <c r="M14" s="769"/>
      <c r="N14" s="770"/>
      <c r="O14" s="756" t="s">
        <v>42</v>
      </c>
      <c r="P14" s="757"/>
      <c r="Q14" s="750" t="s">
        <v>42</v>
      </c>
      <c r="R14" s="751"/>
      <c r="S14" s="756" t="s">
        <v>43</v>
      </c>
      <c r="T14" s="757"/>
      <c r="U14" s="768" t="s">
        <v>135</v>
      </c>
      <c r="V14" s="769"/>
      <c r="W14" s="769"/>
      <c r="X14" s="768" t="s">
        <v>136</v>
      </c>
      <c r="Y14" s="769"/>
      <c r="Z14" s="770"/>
      <c r="AA14" s="769" t="s">
        <v>137</v>
      </c>
      <c r="AB14" s="769"/>
      <c r="AC14" s="770"/>
      <c r="AD14" s="756" t="s">
        <v>42</v>
      </c>
      <c r="AE14" s="757"/>
      <c r="AF14" s="750" t="s">
        <v>42</v>
      </c>
      <c r="AG14" s="751"/>
      <c r="AH14" s="756" t="s">
        <v>43</v>
      </c>
      <c r="AI14" s="757"/>
    </row>
    <row r="15" spans="1:36" s="3" customFormat="1" ht="93" customHeight="1" thickBot="1">
      <c r="A15" s="784"/>
      <c r="B15" s="782"/>
      <c r="C15" s="772"/>
      <c r="D15" s="772"/>
      <c r="E15" s="772"/>
      <c r="F15" s="771"/>
      <c r="G15" s="772"/>
      <c r="H15" s="773"/>
      <c r="I15" s="771"/>
      <c r="J15" s="772"/>
      <c r="K15" s="773"/>
      <c r="L15" s="771"/>
      <c r="M15" s="772"/>
      <c r="N15" s="773"/>
      <c r="O15" s="758"/>
      <c r="P15" s="759"/>
      <c r="Q15" s="750"/>
      <c r="R15" s="751"/>
      <c r="S15" s="758"/>
      <c r="T15" s="759"/>
      <c r="U15" s="771"/>
      <c r="V15" s="772"/>
      <c r="W15" s="772"/>
      <c r="X15" s="771"/>
      <c r="Y15" s="772"/>
      <c r="Z15" s="773"/>
      <c r="AA15" s="772"/>
      <c r="AB15" s="772"/>
      <c r="AC15" s="773"/>
      <c r="AD15" s="758"/>
      <c r="AE15" s="759"/>
      <c r="AF15" s="750"/>
      <c r="AG15" s="751"/>
      <c r="AH15" s="758"/>
      <c r="AI15" s="759"/>
    </row>
    <row r="16" spans="1:36" s="3" customFormat="1" ht="38.25" customHeight="1" thickBot="1">
      <c r="A16" s="785"/>
      <c r="B16" s="782"/>
      <c r="C16" s="14" t="s">
        <v>39</v>
      </c>
      <c r="D16" s="15" t="s">
        <v>196</v>
      </c>
      <c r="E16" s="16" t="s">
        <v>40</v>
      </c>
      <c r="F16" s="14" t="s">
        <v>39</v>
      </c>
      <c r="G16" s="15" t="s">
        <v>196</v>
      </c>
      <c r="H16" s="16" t="s">
        <v>40</v>
      </c>
      <c r="I16" s="14" t="s">
        <v>39</v>
      </c>
      <c r="J16" s="15" t="s">
        <v>196</v>
      </c>
      <c r="K16" s="16" t="s">
        <v>40</v>
      </c>
      <c r="L16" s="14" t="s">
        <v>39</v>
      </c>
      <c r="M16" s="15" t="s">
        <v>196</v>
      </c>
      <c r="N16" s="16" t="s">
        <v>40</v>
      </c>
      <c r="O16" s="758"/>
      <c r="P16" s="759"/>
      <c r="Q16" s="527"/>
      <c r="R16" s="527"/>
      <c r="S16" s="758"/>
      <c r="T16" s="759"/>
      <c r="U16" s="14" t="s">
        <v>39</v>
      </c>
      <c r="V16" s="15" t="s">
        <v>196</v>
      </c>
      <c r="W16" s="16" t="s">
        <v>40</v>
      </c>
      <c r="X16" s="14" t="s">
        <v>39</v>
      </c>
      <c r="Y16" s="15" t="s">
        <v>196</v>
      </c>
      <c r="Z16" s="16" t="s">
        <v>40</v>
      </c>
      <c r="AA16" s="14" t="s">
        <v>39</v>
      </c>
      <c r="AB16" s="15" t="s">
        <v>196</v>
      </c>
      <c r="AC16" s="16" t="s">
        <v>40</v>
      </c>
      <c r="AD16" s="760"/>
      <c r="AE16" s="761"/>
      <c r="AF16" s="521"/>
      <c r="AG16" s="521"/>
      <c r="AH16" s="760"/>
      <c r="AI16" s="761"/>
    </row>
    <row r="17" spans="1:35" s="19" customFormat="1" ht="22.7" customHeight="1">
      <c r="A17" s="191">
        <v>1</v>
      </c>
      <c r="B17" s="601" t="s">
        <v>228</v>
      </c>
      <c r="C17" s="477">
        <v>1</v>
      </c>
      <c r="D17" s="533">
        <v>1</v>
      </c>
      <c r="E17" s="534">
        <v>2</v>
      </c>
      <c r="F17" s="477">
        <v>1</v>
      </c>
      <c r="G17" s="533">
        <v>1</v>
      </c>
      <c r="H17" s="534">
        <v>2</v>
      </c>
      <c r="I17" s="477">
        <v>1</v>
      </c>
      <c r="J17" s="533">
        <v>1</v>
      </c>
      <c r="K17" s="534">
        <v>2</v>
      </c>
      <c r="L17" s="477">
        <v>1</v>
      </c>
      <c r="M17" s="533">
        <v>1</v>
      </c>
      <c r="N17" s="534">
        <v>2</v>
      </c>
      <c r="O17" s="356">
        <f>SUM(C17,F17,I17,L17)</f>
        <v>4</v>
      </c>
      <c r="P17" s="357" t="str">
        <f>IF(O17&lt;6,"низкий",IF(O17&lt;10,"средний",IF(O17&gt;9,"высокий")))</f>
        <v>низкий</v>
      </c>
      <c r="Q17" s="26">
        <f>SUM(D17,G17,J17,M17)</f>
        <v>4</v>
      </c>
      <c r="R17" s="51" t="str">
        <f>IF(Q17&lt;6,"низкий",IF(Q17&lt;10,"средний",IF(Q17&gt;9,"высокий")))</f>
        <v>низкий</v>
      </c>
      <c r="S17" s="358">
        <f>SUM(E17,H17,K17,N17)</f>
        <v>8</v>
      </c>
      <c r="T17" s="359" t="str">
        <f>IF(S17&lt;6,"низкий",IF(S17&lt;10,"средний",IF(S17&gt;9,"высокий")))</f>
        <v>средний</v>
      </c>
      <c r="U17" s="477">
        <v>1</v>
      </c>
      <c r="V17" s="533">
        <v>1</v>
      </c>
      <c r="W17" s="534">
        <v>2</v>
      </c>
      <c r="X17" s="477">
        <v>1</v>
      </c>
      <c r="Y17" s="533">
        <v>1</v>
      </c>
      <c r="Z17" s="534">
        <v>2</v>
      </c>
      <c r="AA17" s="477">
        <v>1</v>
      </c>
      <c r="AB17" s="533">
        <v>1</v>
      </c>
      <c r="AC17" s="534">
        <v>2</v>
      </c>
      <c r="AD17" s="360">
        <f>SUM(U17,X17,AA17)</f>
        <v>3</v>
      </c>
      <c r="AE17" s="361" t="str">
        <f>IF(AD17&lt;5,"низкий",IF(AD17&lt;8,"средний",IF(AD17&gt;7,"высокий")))</f>
        <v>низкий</v>
      </c>
      <c r="AF17" s="554">
        <f>SUM(V17,Y17,AB17)</f>
        <v>3</v>
      </c>
      <c r="AG17" s="555" t="str">
        <f>IF(AF17&lt;5,"низкий",IF(AF17&lt;8,"средний",IF(AF17&gt;7,"высокий")))</f>
        <v>низкий</v>
      </c>
      <c r="AH17" s="356">
        <f>SUM(W17,Z17,AC17)</f>
        <v>6</v>
      </c>
      <c r="AI17" s="362" t="str">
        <f>IF(AH17&lt;5,"низкий",IF(AH17&lt;8,"средний",IF(AH17&gt;7,"высокий")))</f>
        <v>средний</v>
      </c>
    </row>
    <row r="18" spans="1:35" s="19" customFormat="1" ht="22.7" customHeight="1">
      <c r="A18" s="191">
        <v>2</v>
      </c>
      <c r="B18" s="602" t="s">
        <v>229</v>
      </c>
      <c r="C18" s="498">
        <v>1</v>
      </c>
      <c r="D18" s="535">
        <v>2</v>
      </c>
      <c r="E18" s="536">
        <v>3</v>
      </c>
      <c r="F18" s="498">
        <v>1</v>
      </c>
      <c r="G18" s="535">
        <v>2</v>
      </c>
      <c r="H18" s="536">
        <v>3</v>
      </c>
      <c r="I18" s="498">
        <v>1</v>
      </c>
      <c r="J18" s="535">
        <v>1</v>
      </c>
      <c r="K18" s="536">
        <v>2</v>
      </c>
      <c r="L18" s="498">
        <v>2</v>
      </c>
      <c r="M18" s="535">
        <v>2</v>
      </c>
      <c r="N18" s="536">
        <v>3</v>
      </c>
      <c r="O18" s="363">
        <f>SUM(C18,F18,I18,L18)</f>
        <v>5</v>
      </c>
      <c r="P18" s="364" t="str">
        <f>IF(O18&lt;6,"низкий",IF(O18&lt;10,"средний",IF(O18&gt;9,"высокий")))</f>
        <v>низкий</v>
      </c>
      <c r="Q18" s="494">
        <f>SUM(D18,G18,J18,M18)</f>
        <v>7</v>
      </c>
      <c r="R18" s="550" t="str">
        <f>IF(Q18&lt;6,"низкий",IF(Q18&lt;10,"средний",IF(Q18&gt;9,"высокий")))</f>
        <v>средний</v>
      </c>
      <c r="S18" s="365">
        <f>SUM(E18,H18,K18,N18)</f>
        <v>11</v>
      </c>
      <c r="T18" s="366" t="str">
        <f>IF(S18&lt;6,"низкий",IF(S18&lt;10,"средний",IF(S18&gt;9,"высокий")))</f>
        <v>высокий</v>
      </c>
      <c r="U18" s="498">
        <v>2</v>
      </c>
      <c r="V18" s="535">
        <v>2</v>
      </c>
      <c r="W18" s="536">
        <v>3</v>
      </c>
      <c r="X18" s="498">
        <v>2</v>
      </c>
      <c r="Y18" s="535">
        <v>2</v>
      </c>
      <c r="Z18" s="536">
        <v>3</v>
      </c>
      <c r="AA18" s="498">
        <v>1</v>
      </c>
      <c r="AB18" s="535">
        <v>2</v>
      </c>
      <c r="AC18" s="536">
        <v>3</v>
      </c>
      <c r="AD18" s="367">
        <f>SUM(U18,X18,AA18)</f>
        <v>5</v>
      </c>
      <c r="AE18" s="368" t="str">
        <f>IF(AD18&lt;5,"низкий",IF(AD18&lt;8,"средний",IF(AD18&gt;7,"высокий")))</f>
        <v>средний</v>
      </c>
      <c r="AF18" s="556">
        <f t="shared" ref="AF18:AF43" si="0">SUM(V18,Y18,AB18)</f>
        <v>6</v>
      </c>
      <c r="AG18" s="557" t="str">
        <f t="shared" ref="AG18:AG47" si="1">IF(AF18&lt;5,"низкий",IF(AF18&lt;8,"средний",IF(AF18&gt;7,"высокий")))</f>
        <v>средний</v>
      </c>
      <c r="AH18" s="363">
        <f>SUM(W18,Z18,AC18)</f>
        <v>9</v>
      </c>
      <c r="AI18" s="369" t="str">
        <f>IF(AH18&lt;5,"низкий",IF(AH18&lt;8,"средний",IF(AH18&gt;7,"высокий")))</f>
        <v>высокий</v>
      </c>
    </row>
    <row r="19" spans="1:35" s="19" customFormat="1" ht="22.7" customHeight="1">
      <c r="A19" s="191">
        <v>3</v>
      </c>
      <c r="B19" s="602" t="s">
        <v>230</v>
      </c>
      <c r="C19" s="498">
        <v>2</v>
      </c>
      <c r="D19" s="535">
        <v>2</v>
      </c>
      <c r="E19" s="536">
        <v>3</v>
      </c>
      <c r="F19" s="498">
        <v>2</v>
      </c>
      <c r="G19" s="535">
        <v>2</v>
      </c>
      <c r="H19" s="536">
        <v>3</v>
      </c>
      <c r="I19" s="498">
        <v>1</v>
      </c>
      <c r="J19" s="535">
        <v>2</v>
      </c>
      <c r="K19" s="536">
        <v>3</v>
      </c>
      <c r="L19" s="498">
        <v>2</v>
      </c>
      <c r="M19" s="535">
        <v>2</v>
      </c>
      <c r="N19" s="536">
        <v>3</v>
      </c>
      <c r="O19" s="363">
        <f t="shared" ref="O19:O43" si="2">SUM(C19,F19,I19,L19)</f>
        <v>7</v>
      </c>
      <c r="P19" s="364" t="str">
        <f t="shared" ref="P19:P43" si="3">IF(O19&lt;6,"низкий",IF(O19&lt;10,"средний",IF(O19&gt;9,"высокий")))</f>
        <v>средний</v>
      </c>
      <c r="Q19" s="494">
        <f t="shared" ref="Q19:Q43" si="4">SUM(D19,G19,J19,M19)</f>
        <v>8</v>
      </c>
      <c r="R19" s="550" t="str">
        <f t="shared" ref="R19:R43" si="5">IF(Q19&lt;6,"низкий",IF(Q19&lt;10,"средний",IF(Q19&gt;9,"высокий")))</f>
        <v>средний</v>
      </c>
      <c r="S19" s="365">
        <f t="shared" ref="S19:S43" si="6">SUM(E19,H19,K19,N19)</f>
        <v>12</v>
      </c>
      <c r="T19" s="366" t="str">
        <f t="shared" ref="T19:T43" si="7">IF(S19&lt;6,"низкий",IF(S19&lt;10,"средний",IF(S19&gt;9,"высокий")))</f>
        <v>высокий</v>
      </c>
      <c r="U19" s="498">
        <v>2</v>
      </c>
      <c r="V19" s="535">
        <v>2</v>
      </c>
      <c r="W19" s="536">
        <v>3</v>
      </c>
      <c r="X19" s="498">
        <v>3</v>
      </c>
      <c r="Y19" s="535">
        <v>3</v>
      </c>
      <c r="Z19" s="536">
        <v>3</v>
      </c>
      <c r="AA19" s="498">
        <v>2</v>
      </c>
      <c r="AB19" s="535">
        <v>2</v>
      </c>
      <c r="AC19" s="536">
        <v>3</v>
      </c>
      <c r="AD19" s="367">
        <f t="shared" ref="AD19:AD31" si="8">SUM(U19,X19,AA19)</f>
        <v>7</v>
      </c>
      <c r="AE19" s="368" t="str">
        <f t="shared" ref="AE19:AE31" si="9">IF(AD19&lt;5,"низкий",IF(AD19&lt;8,"средний",IF(AD19&gt;7,"высокий")))</f>
        <v>средний</v>
      </c>
      <c r="AF19" s="556">
        <f t="shared" si="0"/>
        <v>7</v>
      </c>
      <c r="AG19" s="557" t="str">
        <f t="shared" si="1"/>
        <v>средний</v>
      </c>
      <c r="AH19" s="363">
        <f t="shared" ref="AH19:AH31" si="10">SUM(W19,Z19,AC19)</f>
        <v>9</v>
      </c>
      <c r="AI19" s="369" t="str">
        <f t="shared" ref="AI19:AI31" si="11">IF(AH19&lt;5,"низкий",IF(AH19&lt;8,"средний",IF(AH19&gt;7,"высокий")))</f>
        <v>высокий</v>
      </c>
    </row>
    <row r="20" spans="1:35" s="19" customFormat="1" ht="22.7" customHeight="1">
      <c r="A20" s="191">
        <v>4</v>
      </c>
      <c r="B20" s="500" t="s">
        <v>231</v>
      </c>
      <c r="C20" s="498">
        <v>1</v>
      </c>
      <c r="D20" s="535">
        <v>1</v>
      </c>
      <c r="E20" s="536">
        <v>2</v>
      </c>
      <c r="F20" s="498">
        <v>1</v>
      </c>
      <c r="G20" s="535">
        <v>1</v>
      </c>
      <c r="H20" s="536">
        <v>2</v>
      </c>
      <c r="I20" s="498">
        <v>1</v>
      </c>
      <c r="J20" s="535">
        <v>1</v>
      </c>
      <c r="K20" s="536">
        <v>2</v>
      </c>
      <c r="L20" s="498">
        <v>1</v>
      </c>
      <c r="M20" s="535">
        <v>1</v>
      </c>
      <c r="N20" s="536">
        <v>2</v>
      </c>
      <c r="O20" s="363">
        <f t="shared" si="2"/>
        <v>4</v>
      </c>
      <c r="P20" s="364" t="str">
        <f t="shared" si="3"/>
        <v>низкий</v>
      </c>
      <c r="Q20" s="494">
        <f t="shared" si="4"/>
        <v>4</v>
      </c>
      <c r="R20" s="550" t="str">
        <f t="shared" si="5"/>
        <v>низкий</v>
      </c>
      <c r="S20" s="365">
        <f t="shared" si="6"/>
        <v>8</v>
      </c>
      <c r="T20" s="366" t="str">
        <f t="shared" si="7"/>
        <v>средний</v>
      </c>
      <c r="U20" s="498">
        <v>1</v>
      </c>
      <c r="V20" s="535">
        <v>1</v>
      </c>
      <c r="W20" s="536">
        <v>2</v>
      </c>
      <c r="X20" s="498">
        <v>1</v>
      </c>
      <c r="Y20" s="535">
        <v>1</v>
      </c>
      <c r="Z20" s="536">
        <v>2</v>
      </c>
      <c r="AA20" s="498">
        <v>1</v>
      </c>
      <c r="AB20" s="535">
        <v>1</v>
      </c>
      <c r="AC20" s="536">
        <v>2</v>
      </c>
      <c r="AD20" s="367">
        <f t="shared" si="8"/>
        <v>3</v>
      </c>
      <c r="AE20" s="368" t="str">
        <f t="shared" si="9"/>
        <v>низкий</v>
      </c>
      <c r="AF20" s="556">
        <f t="shared" si="0"/>
        <v>3</v>
      </c>
      <c r="AG20" s="557" t="str">
        <f t="shared" si="1"/>
        <v>низкий</v>
      </c>
      <c r="AH20" s="363">
        <f t="shared" si="10"/>
        <v>6</v>
      </c>
      <c r="AI20" s="369" t="str">
        <f t="shared" si="11"/>
        <v>средний</v>
      </c>
    </row>
    <row r="21" spans="1:35" s="19" customFormat="1" ht="22.7" customHeight="1">
      <c r="A21" s="191">
        <v>5</v>
      </c>
      <c r="B21" s="602" t="s">
        <v>232</v>
      </c>
      <c r="C21" s="498">
        <v>1</v>
      </c>
      <c r="D21" s="535">
        <v>2</v>
      </c>
      <c r="E21" s="536">
        <v>3</v>
      </c>
      <c r="F21" s="498">
        <v>1</v>
      </c>
      <c r="G21" s="535">
        <v>2</v>
      </c>
      <c r="H21" s="536">
        <v>3</v>
      </c>
      <c r="I21" s="498">
        <v>2</v>
      </c>
      <c r="J21" s="535">
        <v>2</v>
      </c>
      <c r="K21" s="536">
        <v>3</v>
      </c>
      <c r="L21" s="498">
        <v>2</v>
      </c>
      <c r="M21" s="535">
        <v>2</v>
      </c>
      <c r="N21" s="536">
        <v>3</v>
      </c>
      <c r="O21" s="363">
        <f t="shared" si="2"/>
        <v>6</v>
      </c>
      <c r="P21" s="364" t="str">
        <f t="shared" si="3"/>
        <v>средний</v>
      </c>
      <c r="Q21" s="494">
        <f t="shared" si="4"/>
        <v>8</v>
      </c>
      <c r="R21" s="550" t="str">
        <f t="shared" si="5"/>
        <v>средний</v>
      </c>
      <c r="S21" s="365">
        <f t="shared" si="6"/>
        <v>12</v>
      </c>
      <c r="T21" s="366" t="str">
        <f t="shared" si="7"/>
        <v>высокий</v>
      </c>
      <c r="U21" s="498">
        <v>2</v>
      </c>
      <c r="V21" s="535">
        <v>2</v>
      </c>
      <c r="W21" s="536">
        <v>3</v>
      </c>
      <c r="X21" s="498">
        <v>2</v>
      </c>
      <c r="Y21" s="535">
        <v>2</v>
      </c>
      <c r="Z21" s="536">
        <v>3</v>
      </c>
      <c r="AA21" s="498">
        <v>2</v>
      </c>
      <c r="AB21" s="535">
        <v>2</v>
      </c>
      <c r="AC21" s="536">
        <v>3</v>
      </c>
      <c r="AD21" s="367">
        <f t="shared" si="8"/>
        <v>6</v>
      </c>
      <c r="AE21" s="368" t="str">
        <f t="shared" si="9"/>
        <v>средний</v>
      </c>
      <c r="AF21" s="556">
        <f t="shared" si="0"/>
        <v>6</v>
      </c>
      <c r="AG21" s="557" t="str">
        <f t="shared" si="1"/>
        <v>средний</v>
      </c>
      <c r="AH21" s="363">
        <f t="shared" si="10"/>
        <v>9</v>
      </c>
      <c r="AI21" s="369" t="str">
        <f t="shared" si="11"/>
        <v>высокий</v>
      </c>
    </row>
    <row r="22" spans="1:35" s="19" customFormat="1" ht="22.7" customHeight="1">
      <c r="A22" s="191">
        <v>6</v>
      </c>
      <c r="B22" s="602" t="s">
        <v>233</v>
      </c>
      <c r="C22" s="498">
        <v>1</v>
      </c>
      <c r="D22" s="535">
        <v>2</v>
      </c>
      <c r="E22" s="536">
        <v>3</v>
      </c>
      <c r="F22" s="498">
        <v>1</v>
      </c>
      <c r="G22" s="535">
        <v>2</v>
      </c>
      <c r="H22" s="536">
        <v>3</v>
      </c>
      <c r="I22" s="498">
        <v>2</v>
      </c>
      <c r="J22" s="535">
        <v>2</v>
      </c>
      <c r="K22" s="536">
        <v>3</v>
      </c>
      <c r="L22" s="498">
        <v>2</v>
      </c>
      <c r="M22" s="535">
        <v>2</v>
      </c>
      <c r="N22" s="536">
        <v>3</v>
      </c>
      <c r="O22" s="363">
        <f t="shared" si="2"/>
        <v>6</v>
      </c>
      <c r="P22" s="364" t="str">
        <f t="shared" si="3"/>
        <v>средний</v>
      </c>
      <c r="Q22" s="494">
        <f t="shared" si="4"/>
        <v>8</v>
      </c>
      <c r="R22" s="550" t="str">
        <f t="shared" si="5"/>
        <v>средний</v>
      </c>
      <c r="S22" s="365">
        <f t="shared" si="6"/>
        <v>12</v>
      </c>
      <c r="T22" s="366" t="str">
        <f t="shared" si="7"/>
        <v>высокий</v>
      </c>
      <c r="U22" s="498">
        <v>2</v>
      </c>
      <c r="V22" s="535">
        <v>2</v>
      </c>
      <c r="W22" s="536">
        <v>3</v>
      </c>
      <c r="X22" s="498">
        <v>2</v>
      </c>
      <c r="Y22" s="535">
        <v>2</v>
      </c>
      <c r="Z22" s="536">
        <v>3</v>
      </c>
      <c r="AA22" s="498">
        <v>2</v>
      </c>
      <c r="AB22" s="535">
        <v>2</v>
      </c>
      <c r="AC22" s="536">
        <v>3</v>
      </c>
      <c r="AD22" s="367">
        <f t="shared" si="8"/>
        <v>6</v>
      </c>
      <c r="AE22" s="368" t="str">
        <f t="shared" si="9"/>
        <v>средний</v>
      </c>
      <c r="AF22" s="556">
        <f t="shared" si="0"/>
        <v>6</v>
      </c>
      <c r="AG22" s="557" t="str">
        <f t="shared" si="1"/>
        <v>средний</v>
      </c>
      <c r="AH22" s="363">
        <f t="shared" si="10"/>
        <v>9</v>
      </c>
      <c r="AI22" s="369" t="str">
        <f t="shared" si="11"/>
        <v>высокий</v>
      </c>
    </row>
    <row r="23" spans="1:35" s="19" customFormat="1" ht="22.7" customHeight="1">
      <c r="A23" s="191">
        <v>7</v>
      </c>
      <c r="B23" s="602" t="s">
        <v>234</v>
      </c>
      <c r="C23" s="498">
        <v>1</v>
      </c>
      <c r="D23" s="535">
        <v>2</v>
      </c>
      <c r="E23" s="536">
        <v>3</v>
      </c>
      <c r="F23" s="498">
        <v>1</v>
      </c>
      <c r="G23" s="535">
        <v>1</v>
      </c>
      <c r="H23" s="536">
        <v>2</v>
      </c>
      <c r="I23" s="498">
        <v>1</v>
      </c>
      <c r="J23" s="535">
        <v>1</v>
      </c>
      <c r="K23" s="536">
        <v>2</v>
      </c>
      <c r="L23" s="498">
        <v>1</v>
      </c>
      <c r="M23" s="535">
        <v>2</v>
      </c>
      <c r="N23" s="536">
        <v>3</v>
      </c>
      <c r="O23" s="363">
        <f t="shared" si="2"/>
        <v>4</v>
      </c>
      <c r="P23" s="364" t="str">
        <f t="shared" si="3"/>
        <v>низкий</v>
      </c>
      <c r="Q23" s="494">
        <f t="shared" si="4"/>
        <v>6</v>
      </c>
      <c r="R23" s="550" t="str">
        <f t="shared" si="5"/>
        <v>средний</v>
      </c>
      <c r="S23" s="365">
        <f t="shared" si="6"/>
        <v>10</v>
      </c>
      <c r="T23" s="366" t="str">
        <f t="shared" si="7"/>
        <v>высокий</v>
      </c>
      <c r="U23" s="498">
        <v>2</v>
      </c>
      <c r="V23" s="535">
        <v>2</v>
      </c>
      <c r="W23" s="536">
        <v>3</v>
      </c>
      <c r="X23" s="498">
        <v>2</v>
      </c>
      <c r="Y23" s="535">
        <v>2</v>
      </c>
      <c r="Z23" s="536">
        <v>3</v>
      </c>
      <c r="AA23" s="498">
        <v>2</v>
      </c>
      <c r="AB23" s="535">
        <v>2</v>
      </c>
      <c r="AC23" s="536">
        <v>3</v>
      </c>
      <c r="AD23" s="367">
        <f t="shared" si="8"/>
        <v>6</v>
      </c>
      <c r="AE23" s="368" t="str">
        <f t="shared" si="9"/>
        <v>средний</v>
      </c>
      <c r="AF23" s="556">
        <f t="shared" si="0"/>
        <v>6</v>
      </c>
      <c r="AG23" s="557" t="str">
        <f t="shared" si="1"/>
        <v>средний</v>
      </c>
      <c r="AH23" s="363">
        <f t="shared" si="10"/>
        <v>9</v>
      </c>
      <c r="AI23" s="369" t="str">
        <f t="shared" si="11"/>
        <v>высокий</v>
      </c>
    </row>
    <row r="24" spans="1:35" s="19" customFormat="1" ht="22.7" customHeight="1">
      <c r="A24" s="191">
        <v>8</v>
      </c>
      <c r="B24" s="602" t="s">
        <v>235</v>
      </c>
      <c r="C24" s="498">
        <v>2</v>
      </c>
      <c r="D24" s="535">
        <v>2</v>
      </c>
      <c r="E24" s="536">
        <v>3</v>
      </c>
      <c r="F24" s="498">
        <v>2</v>
      </c>
      <c r="G24" s="535">
        <v>2</v>
      </c>
      <c r="H24" s="536">
        <v>3</v>
      </c>
      <c r="I24" s="498">
        <v>2</v>
      </c>
      <c r="J24" s="535">
        <v>2</v>
      </c>
      <c r="K24" s="536">
        <v>3</v>
      </c>
      <c r="L24" s="498">
        <v>2</v>
      </c>
      <c r="M24" s="535">
        <v>2</v>
      </c>
      <c r="N24" s="536">
        <v>3</v>
      </c>
      <c r="O24" s="363">
        <f t="shared" si="2"/>
        <v>8</v>
      </c>
      <c r="P24" s="364" t="str">
        <f t="shared" si="3"/>
        <v>средний</v>
      </c>
      <c r="Q24" s="494">
        <f t="shared" si="4"/>
        <v>8</v>
      </c>
      <c r="R24" s="550" t="str">
        <f t="shared" si="5"/>
        <v>средний</v>
      </c>
      <c r="S24" s="365">
        <f t="shared" si="6"/>
        <v>12</v>
      </c>
      <c r="T24" s="366" t="str">
        <f t="shared" si="7"/>
        <v>высокий</v>
      </c>
      <c r="U24" s="498">
        <v>2</v>
      </c>
      <c r="V24" s="535">
        <v>2</v>
      </c>
      <c r="W24" s="536">
        <v>3</v>
      </c>
      <c r="X24" s="498">
        <v>3</v>
      </c>
      <c r="Y24" s="535">
        <v>3</v>
      </c>
      <c r="Z24" s="536">
        <v>3</v>
      </c>
      <c r="AA24" s="498">
        <v>3</v>
      </c>
      <c r="AB24" s="535">
        <v>3</v>
      </c>
      <c r="AC24" s="536">
        <v>3</v>
      </c>
      <c r="AD24" s="367">
        <f t="shared" si="8"/>
        <v>8</v>
      </c>
      <c r="AE24" s="368" t="str">
        <f t="shared" si="9"/>
        <v>высокий</v>
      </c>
      <c r="AF24" s="556">
        <f t="shared" si="0"/>
        <v>8</v>
      </c>
      <c r="AG24" s="557" t="str">
        <f t="shared" si="1"/>
        <v>высокий</v>
      </c>
      <c r="AH24" s="363">
        <f t="shared" si="10"/>
        <v>9</v>
      </c>
      <c r="AI24" s="369" t="str">
        <f t="shared" si="11"/>
        <v>высокий</v>
      </c>
    </row>
    <row r="25" spans="1:35" s="19" customFormat="1" ht="22.7" customHeight="1">
      <c r="A25" s="191">
        <v>9</v>
      </c>
      <c r="B25" s="602" t="s">
        <v>236</v>
      </c>
      <c r="C25" s="498">
        <v>2</v>
      </c>
      <c r="D25" s="535">
        <v>3</v>
      </c>
      <c r="E25" s="536">
        <v>3</v>
      </c>
      <c r="F25" s="498">
        <v>2</v>
      </c>
      <c r="G25" s="535">
        <v>3</v>
      </c>
      <c r="H25" s="536">
        <v>3</v>
      </c>
      <c r="I25" s="498">
        <v>2</v>
      </c>
      <c r="J25" s="535">
        <v>3</v>
      </c>
      <c r="K25" s="536">
        <v>3</v>
      </c>
      <c r="L25" s="498">
        <v>2</v>
      </c>
      <c r="M25" s="535">
        <v>3</v>
      </c>
      <c r="N25" s="536">
        <v>3</v>
      </c>
      <c r="O25" s="363">
        <f t="shared" si="2"/>
        <v>8</v>
      </c>
      <c r="P25" s="364" t="str">
        <f t="shared" si="3"/>
        <v>средний</v>
      </c>
      <c r="Q25" s="494">
        <f t="shared" si="4"/>
        <v>12</v>
      </c>
      <c r="R25" s="550" t="str">
        <f t="shared" si="5"/>
        <v>высокий</v>
      </c>
      <c r="S25" s="365">
        <f t="shared" si="6"/>
        <v>12</v>
      </c>
      <c r="T25" s="366" t="str">
        <f t="shared" si="7"/>
        <v>высокий</v>
      </c>
      <c r="U25" s="498">
        <v>2</v>
      </c>
      <c r="V25" s="535">
        <v>3</v>
      </c>
      <c r="W25" s="536">
        <v>3</v>
      </c>
      <c r="X25" s="498">
        <v>3</v>
      </c>
      <c r="Y25" s="535">
        <v>3</v>
      </c>
      <c r="Z25" s="536">
        <v>3</v>
      </c>
      <c r="AA25" s="498">
        <v>3</v>
      </c>
      <c r="AB25" s="535">
        <v>3</v>
      </c>
      <c r="AC25" s="536">
        <v>3</v>
      </c>
      <c r="AD25" s="367">
        <f t="shared" si="8"/>
        <v>8</v>
      </c>
      <c r="AE25" s="368" t="str">
        <f t="shared" si="9"/>
        <v>высокий</v>
      </c>
      <c r="AF25" s="556">
        <f t="shared" si="0"/>
        <v>9</v>
      </c>
      <c r="AG25" s="557" t="str">
        <f t="shared" si="1"/>
        <v>высокий</v>
      </c>
      <c r="AH25" s="363">
        <f t="shared" si="10"/>
        <v>9</v>
      </c>
      <c r="AI25" s="369" t="str">
        <f t="shared" si="11"/>
        <v>высокий</v>
      </c>
    </row>
    <row r="26" spans="1:35" s="19" customFormat="1" ht="22.7" customHeight="1">
      <c r="A26" s="191">
        <v>10</v>
      </c>
      <c r="B26" s="602" t="s">
        <v>237</v>
      </c>
      <c r="C26" s="498">
        <v>2</v>
      </c>
      <c r="D26" s="535">
        <v>2</v>
      </c>
      <c r="E26" s="536">
        <v>3</v>
      </c>
      <c r="F26" s="498">
        <v>2</v>
      </c>
      <c r="G26" s="535">
        <v>2</v>
      </c>
      <c r="H26" s="536">
        <v>3</v>
      </c>
      <c r="I26" s="498">
        <v>2</v>
      </c>
      <c r="J26" s="535">
        <v>2</v>
      </c>
      <c r="K26" s="536">
        <v>3</v>
      </c>
      <c r="L26" s="498">
        <v>2</v>
      </c>
      <c r="M26" s="535">
        <v>2</v>
      </c>
      <c r="N26" s="536">
        <v>3</v>
      </c>
      <c r="O26" s="363">
        <f t="shared" si="2"/>
        <v>8</v>
      </c>
      <c r="P26" s="364" t="str">
        <f t="shared" si="3"/>
        <v>средний</v>
      </c>
      <c r="Q26" s="494">
        <f t="shared" si="4"/>
        <v>8</v>
      </c>
      <c r="R26" s="550" t="str">
        <f t="shared" si="5"/>
        <v>средний</v>
      </c>
      <c r="S26" s="365">
        <f t="shared" si="6"/>
        <v>12</v>
      </c>
      <c r="T26" s="366" t="str">
        <f t="shared" si="7"/>
        <v>высокий</v>
      </c>
      <c r="U26" s="498">
        <v>3</v>
      </c>
      <c r="V26" s="535">
        <v>3</v>
      </c>
      <c r="W26" s="536">
        <v>3</v>
      </c>
      <c r="X26" s="498">
        <v>2</v>
      </c>
      <c r="Y26" s="535">
        <v>2</v>
      </c>
      <c r="Z26" s="536">
        <v>3</v>
      </c>
      <c r="AA26" s="498">
        <v>2</v>
      </c>
      <c r="AB26" s="535">
        <v>2</v>
      </c>
      <c r="AC26" s="536">
        <v>3</v>
      </c>
      <c r="AD26" s="367">
        <f t="shared" si="8"/>
        <v>7</v>
      </c>
      <c r="AE26" s="368" t="str">
        <f t="shared" si="9"/>
        <v>средний</v>
      </c>
      <c r="AF26" s="556">
        <f t="shared" si="0"/>
        <v>7</v>
      </c>
      <c r="AG26" s="557" t="str">
        <f t="shared" si="1"/>
        <v>средний</v>
      </c>
      <c r="AH26" s="363">
        <f t="shared" si="10"/>
        <v>9</v>
      </c>
      <c r="AI26" s="369" t="str">
        <f t="shared" si="11"/>
        <v>высокий</v>
      </c>
    </row>
    <row r="27" spans="1:35" s="19" customFormat="1" ht="22.7" customHeight="1">
      <c r="A27" s="191">
        <v>11</v>
      </c>
      <c r="B27" s="602" t="s">
        <v>238</v>
      </c>
      <c r="C27" s="498">
        <v>2</v>
      </c>
      <c r="D27" s="535">
        <v>2</v>
      </c>
      <c r="E27" s="536">
        <v>3</v>
      </c>
      <c r="F27" s="498">
        <v>1</v>
      </c>
      <c r="G27" s="535">
        <v>2</v>
      </c>
      <c r="H27" s="536">
        <v>3</v>
      </c>
      <c r="I27" s="498">
        <v>1</v>
      </c>
      <c r="J27" s="535">
        <v>2</v>
      </c>
      <c r="K27" s="536">
        <v>3</v>
      </c>
      <c r="L27" s="498">
        <v>2</v>
      </c>
      <c r="M27" s="535">
        <v>2</v>
      </c>
      <c r="N27" s="536">
        <v>3</v>
      </c>
      <c r="O27" s="363">
        <f t="shared" si="2"/>
        <v>6</v>
      </c>
      <c r="P27" s="364" t="str">
        <f t="shared" si="3"/>
        <v>средний</v>
      </c>
      <c r="Q27" s="494">
        <f t="shared" si="4"/>
        <v>8</v>
      </c>
      <c r="R27" s="550" t="str">
        <f t="shared" si="5"/>
        <v>средний</v>
      </c>
      <c r="S27" s="365">
        <f t="shared" si="6"/>
        <v>12</v>
      </c>
      <c r="T27" s="366" t="str">
        <f t="shared" si="7"/>
        <v>высокий</v>
      </c>
      <c r="U27" s="498">
        <v>2</v>
      </c>
      <c r="V27" s="535">
        <v>2</v>
      </c>
      <c r="W27" s="536">
        <v>3</v>
      </c>
      <c r="X27" s="498">
        <v>2</v>
      </c>
      <c r="Y27" s="535">
        <v>2</v>
      </c>
      <c r="Z27" s="536">
        <v>3</v>
      </c>
      <c r="AA27" s="498">
        <v>2</v>
      </c>
      <c r="AB27" s="535">
        <v>2</v>
      </c>
      <c r="AC27" s="536">
        <v>3</v>
      </c>
      <c r="AD27" s="367">
        <f t="shared" si="8"/>
        <v>6</v>
      </c>
      <c r="AE27" s="368" t="str">
        <f t="shared" si="9"/>
        <v>средний</v>
      </c>
      <c r="AF27" s="556">
        <f t="shared" si="0"/>
        <v>6</v>
      </c>
      <c r="AG27" s="557" t="str">
        <f t="shared" si="1"/>
        <v>средний</v>
      </c>
      <c r="AH27" s="363">
        <f t="shared" si="10"/>
        <v>9</v>
      </c>
      <c r="AI27" s="369" t="str">
        <f t="shared" si="11"/>
        <v>высокий</v>
      </c>
    </row>
    <row r="28" spans="1:35" s="19" customFormat="1" ht="22.7" customHeight="1">
      <c r="A28" s="191">
        <v>12</v>
      </c>
      <c r="B28" s="602" t="s">
        <v>239</v>
      </c>
      <c r="C28" s="498">
        <v>1</v>
      </c>
      <c r="D28" s="535">
        <v>2</v>
      </c>
      <c r="E28" s="536">
        <v>3</v>
      </c>
      <c r="F28" s="498">
        <v>1</v>
      </c>
      <c r="G28" s="535">
        <v>2</v>
      </c>
      <c r="H28" s="536">
        <v>3</v>
      </c>
      <c r="I28" s="498">
        <v>2</v>
      </c>
      <c r="J28" s="535">
        <v>2</v>
      </c>
      <c r="K28" s="536">
        <v>3</v>
      </c>
      <c r="L28" s="498">
        <v>2</v>
      </c>
      <c r="M28" s="535">
        <v>2</v>
      </c>
      <c r="N28" s="536">
        <v>3</v>
      </c>
      <c r="O28" s="363">
        <f t="shared" si="2"/>
        <v>6</v>
      </c>
      <c r="P28" s="364" t="str">
        <f t="shared" si="3"/>
        <v>средний</v>
      </c>
      <c r="Q28" s="494">
        <f t="shared" si="4"/>
        <v>8</v>
      </c>
      <c r="R28" s="550" t="str">
        <f t="shared" si="5"/>
        <v>средний</v>
      </c>
      <c r="S28" s="365">
        <f t="shared" si="6"/>
        <v>12</v>
      </c>
      <c r="T28" s="366" t="str">
        <f t="shared" si="7"/>
        <v>высокий</v>
      </c>
      <c r="U28" s="498">
        <v>2</v>
      </c>
      <c r="V28" s="535">
        <v>2</v>
      </c>
      <c r="W28" s="536">
        <v>3</v>
      </c>
      <c r="X28" s="498">
        <v>2</v>
      </c>
      <c r="Y28" s="535">
        <v>2</v>
      </c>
      <c r="Z28" s="536">
        <v>3</v>
      </c>
      <c r="AA28" s="498">
        <v>2</v>
      </c>
      <c r="AB28" s="535">
        <v>2</v>
      </c>
      <c r="AC28" s="536">
        <v>3</v>
      </c>
      <c r="AD28" s="367">
        <f t="shared" si="8"/>
        <v>6</v>
      </c>
      <c r="AE28" s="368" t="str">
        <f t="shared" si="9"/>
        <v>средний</v>
      </c>
      <c r="AF28" s="556">
        <f t="shared" si="0"/>
        <v>6</v>
      </c>
      <c r="AG28" s="557" t="str">
        <f t="shared" si="1"/>
        <v>средний</v>
      </c>
      <c r="AH28" s="363">
        <f t="shared" si="10"/>
        <v>9</v>
      </c>
      <c r="AI28" s="369" t="str">
        <f t="shared" si="11"/>
        <v>высокий</v>
      </c>
    </row>
    <row r="29" spans="1:35" s="19" customFormat="1" ht="22.7" customHeight="1">
      <c r="A29" s="191">
        <v>13</v>
      </c>
      <c r="B29" s="602" t="s">
        <v>240</v>
      </c>
      <c r="C29" s="498">
        <v>2</v>
      </c>
      <c r="D29" s="535">
        <v>2</v>
      </c>
      <c r="E29" s="536">
        <v>3</v>
      </c>
      <c r="F29" s="498">
        <v>2</v>
      </c>
      <c r="G29" s="535">
        <v>2</v>
      </c>
      <c r="H29" s="536">
        <v>3</v>
      </c>
      <c r="I29" s="498">
        <v>2</v>
      </c>
      <c r="J29" s="535">
        <v>2</v>
      </c>
      <c r="K29" s="536">
        <v>3</v>
      </c>
      <c r="L29" s="498">
        <v>2</v>
      </c>
      <c r="M29" s="535">
        <v>2</v>
      </c>
      <c r="N29" s="536">
        <v>3</v>
      </c>
      <c r="O29" s="363">
        <f t="shared" si="2"/>
        <v>8</v>
      </c>
      <c r="P29" s="364" t="str">
        <f t="shared" si="3"/>
        <v>средний</v>
      </c>
      <c r="Q29" s="494">
        <f t="shared" si="4"/>
        <v>8</v>
      </c>
      <c r="R29" s="550" t="str">
        <f t="shared" si="5"/>
        <v>средний</v>
      </c>
      <c r="S29" s="365">
        <f t="shared" si="6"/>
        <v>12</v>
      </c>
      <c r="T29" s="366" t="str">
        <f t="shared" si="7"/>
        <v>высокий</v>
      </c>
      <c r="U29" s="498">
        <v>2</v>
      </c>
      <c r="V29" s="535">
        <v>2</v>
      </c>
      <c r="W29" s="536">
        <v>3</v>
      </c>
      <c r="X29" s="498">
        <v>2</v>
      </c>
      <c r="Y29" s="535">
        <v>2</v>
      </c>
      <c r="Z29" s="536">
        <v>3</v>
      </c>
      <c r="AA29" s="498">
        <v>2</v>
      </c>
      <c r="AB29" s="535">
        <v>2</v>
      </c>
      <c r="AC29" s="536">
        <v>3</v>
      </c>
      <c r="AD29" s="367">
        <f t="shared" si="8"/>
        <v>6</v>
      </c>
      <c r="AE29" s="368" t="str">
        <f t="shared" si="9"/>
        <v>средний</v>
      </c>
      <c r="AF29" s="556">
        <f t="shared" si="0"/>
        <v>6</v>
      </c>
      <c r="AG29" s="557" t="str">
        <f t="shared" si="1"/>
        <v>средний</v>
      </c>
      <c r="AH29" s="363">
        <f t="shared" si="10"/>
        <v>9</v>
      </c>
      <c r="AI29" s="369" t="str">
        <f t="shared" si="11"/>
        <v>высокий</v>
      </c>
    </row>
    <row r="30" spans="1:35" s="19" customFormat="1" ht="22.7" customHeight="1">
      <c r="A30" s="191">
        <v>14</v>
      </c>
      <c r="B30" s="602" t="s">
        <v>241</v>
      </c>
      <c r="C30" s="498">
        <v>2</v>
      </c>
      <c r="D30" s="535">
        <v>2</v>
      </c>
      <c r="E30" s="536">
        <v>3</v>
      </c>
      <c r="F30" s="498">
        <v>2</v>
      </c>
      <c r="G30" s="535">
        <v>2</v>
      </c>
      <c r="H30" s="536">
        <v>3</v>
      </c>
      <c r="I30" s="498">
        <v>2</v>
      </c>
      <c r="J30" s="535">
        <v>2</v>
      </c>
      <c r="K30" s="536">
        <v>3</v>
      </c>
      <c r="L30" s="498">
        <v>2</v>
      </c>
      <c r="M30" s="535">
        <v>2</v>
      </c>
      <c r="N30" s="536">
        <v>3</v>
      </c>
      <c r="O30" s="363">
        <f t="shared" si="2"/>
        <v>8</v>
      </c>
      <c r="P30" s="364" t="str">
        <f t="shared" si="3"/>
        <v>средний</v>
      </c>
      <c r="Q30" s="494">
        <f t="shared" si="4"/>
        <v>8</v>
      </c>
      <c r="R30" s="550" t="str">
        <f t="shared" si="5"/>
        <v>средний</v>
      </c>
      <c r="S30" s="365">
        <f t="shared" si="6"/>
        <v>12</v>
      </c>
      <c r="T30" s="366" t="str">
        <f t="shared" si="7"/>
        <v>высокий</v>
      </c>
      <c r="U30" s="498">
        <v>2</v>
      </c>
      <c r="V30" s="535">
        <v>2</v>
      </c>
      <c r="W30" s="536">
        <v>3</v>
      </c>
      <c r="X30" s="498">
        <v>2</v>
      </c>
      <c r="Y30" s="535">
        <v>2</v>
      </c>
      <c r="Z30" s="536">
        <v>3</v>
      </c>
      <c r="AA30" s="498">
        <v>2</v>
      </c>
      <c r="AB30" s="535">
        <v>2</v>
      </c>
      <c r="AC30" s="536">
        <v>3</v>
      </c>
      <c r="AD30" s="367">
        <f t="shared" si="8"/>
        <v>6</v>
      </c>
      <c r="AE30" s="368" t="str">
        <f t="shared" si="9"/>
        <v>средний</v>
      </c>
      <c r="AF30" s="556">
        <f t="shared" si="0"/>
        <v>6</v>
      </c>
      <c r="AG30" s="557" t="str">
        <f t="shared" si="1"/>
        <v>средний</v>
      </c>
      <c r="AH30" s="363">
        <f t="shared" si="10"/>
        <v>9</v>
      </c>
      <c r="AI30" s="369" t="str">
        <f t="shared" si="11"/>
        <v>высокий</v>
      </c>
    </row>
    <row r="31" spans="1:35" s="19" customFormat="1" ht="22.7" customHeight="1">
      <c r="A31" s="191">
        <v>15</v>
      </c>
      <c r="B31" s="602" t="s">
        <v>242</v>
      </c>
      <c r="C31" s="498">
        <v>2</v>
      </c>
      <c r="D31" s="535">
        <v>2</v>
      </c>
      <c r="E31" s="536">
        <v>3</v>
      </c>
      <c r="F31" s="498">
        <v>2</v>
      </c>
      <c r="G31" s="535">
        <v>2</v>
      </c>
      <c r="H31" s="536">
        <v>3</v>
      </c>
      <c r="I31" s="498">
        <v>2</v>
      </c>
      <c r="J31" s="535">
        <v>2</v>
      </c>
      <c r="K31" s="536">
        <v>3</v>
      </c>
      <c r="L31" s="498">
        <v>2</v>
      </c>
      <c r="M31" s="535">
        <v>2</v>
      </c>
      <c r="N31" s="536">
        <v>3</v>
      </c>
      <c r="O31" s="363">
        <f t="shared" si="2"/>
        <v>8</v>
      </c>
      <c r="P31" s="364" t="str">
        <f t="shared" si="3"/>
        <v>средний</v>
      </c>
      <c r="Q31" s="494">
        <f t="shared" si="4"/>
        <v>8</v>
      </c>
      <c r="R31" s="550" t="str">
        <f t="shared" si="5"/>
        <v>средний</v>
      </c>
      <c r="S31" s="365">
        <f t="shared" si="6"/>
        <v>12</v>
      </c>
      <c r="T31" s="366" t="str">
        <f t="shared" si="7"/>
        <v>высокий</v>
      </c>
      <c r="U31" s="498">
        <v>3</v>
      </c>
      <c r="V31" s="535">
        <v>3</v>
      </c>
      <c r="W31" s="536">
        <v>3</v>
      </c>
      <c r="X31" s="498">
        <v>2</v>
      </c>
      <c r="Y31" s="535">
        <v>2</v>
      </c>
      <c r="Z31" s="536">
        <v>3</v>
      </c>
      <c r="AA31" s="498">
        <v>3</v>
      </c>
      <c r="AB31" s="535">
        <v>3</v>
      </c>
      <c r="AC31" s="536">
        <v>3</v>
      </c>
      <c r="AD31" s="367">
        <f t="shared" si="8"/>
        <v>8</v>
      </c>
      <c r="AE31" s="368" t="str">
        <f t="shared" si="9"/>
        <v>высокий</v>
      </c>
      <c r="AF31" s="556">
        <f t="shared" si="0"/>
        <v>8</v>
      </c>
      <c r="AG31" s="557" t="str">
        <f t="shared" si="1"/>
        <v>высокий</v>
      </c>
      <c r="AH31" s="363">
        <f t="shared" si="10"/>
        <v>9</v>
      </c>
      <c r="AI31" s="369" t="str">
        <f t="shared" si="11"/>
        <v>высокий</v>
      </c>
    </row>
    <row r="32" spans="1:35" s="19" customFormat="1" ht="22.7" customHeight="1">
      <c r="A32" s="191">
        <v>16</v>
      </c>
      <c r="B32" s="602" t="s">
        <v>243</v>
      </c>
      <c r="C32" s="498">
        <v>2</v>
      </c>
      <c r="D32" s="535">
        <v>2</v>
      </c>
      <c r="E32" s="536">
        <v>3</v>
      </c>
      <c r="F32" s="498">
        <v>2</v>
      </c>
      <c r="G32" s="535">
        <v>3</v>
      </c>
      <c r="H32" s="536">
        <v>3</v>
      </c>
      <c r="I32" s="498">
        <v>2</v>
      </c>
      <c r="J32" s="535">
        <v>2</v>
      </c>
      <c r="K32" s="536">
        <v>3</v>
      </c>
      <c r="L32" s="498">
        <v>2</v>
      </c>
      <c r="M32" s="535">
        <v>2</v>
      </c>
      <c r="N32" s="536">
        <v>3</v>
      </c>
      <c r="O32" s="363">
        <f t="shared" si="2"/>
        <v>8</v>
      </c>
      <c r="P32" s="364" t="str">
        <f t="shared" si="3"/>
        <v>средний</v>
      </c>
      <c r="Q32" s="494">
        <f t="shared" si="4"/>
        <v>9</v>
      </c>
      <c r="R32" s="550" t="str">
        <f t="shared" si="5"/>
        <v>средний</v>
      </c>
      <c r="S32" s="365">
        <f t="shared" si="6"/>
        <v>12</v>
      </c>
      <c r="T32" s="366" t="str">
        <f t="shared" si="7"/>
        <v>высокий</v>
      </c>
      <c r="U32" s="498">
        <v>3</v>
      </c>
      <c r="V32" s="535">
        <v>3</v>
      </c>
      <c r="W32" s="536">
        <v>3</v>
      </c>
      <c r="X32" s="498">
        <v>3</v>
      </c>
      <c r="Y32" s="535">
        <v>3</v>
      </c>
      <c r="Z32" s="536">
        <v>3</v>
      </c>
      <c r="AA32" s="498">
        <v>3</v>
      </c>
      <c r="AB32" s="535">
        <v>3</v>
      </c>
      <c r="AC32" s="536">
        <v>3</v>
      </c>
      <c r="AD32" s="367">
        <f t="shared" ref="AD32:AD40" si="12">SUM(U32,X32,AA32)</f>
        <v>9</v>
      </c>
      <c r="AE32" s="368" t="str">
        <f t="shared" ref="AE32:AE40" si="13">IF(AD32&lt;5,"низкий",IF(AD32&lt;8,"средний",IF(AD32&gt;7,"высокий")))</f>
        <v>высокий</v>
      </c>
      <c r="AF32" s="556">
        <f t="shared" si="0"/>
        <v>9</v>
      </c>
      <c r="AG32" s="557" t="str">
        <f t="shared" si="1"/>
        <v>высокий</v>
      </c>
      <c r="AH32" s="363">
        <f t="shared" ref="AH32:AH40" si="14">SUM(W32,Z32,AC32)</f>
        <v>9</v>
      </c>
      <c r="AI32" s="369" t="str">
        <f t="shared" ref="AI32:AI40" si="15">IF(AH32&lt;5,"низкий",IF(AH32&lt;8,"средний",IF(AH32&gt;7,"высокий")))</f>
        <v>высокий</v>
      </c>
    </row>
    <row r="33" spans="1:35" s="19" customFormat="1" ht="22.7" customHeight="1">
      <c r="A33" s="191">
        <v>17</v>
      </c>
      <c r="B33" s="602" t="s">
        <v>244</v>
      </c>
      <c r="C33" s="498">
        <v>2</v>
      </c>
      <c r="D33" s="535">
        <v>3</v>
      </c>
      <c r="E33" s="536">
        <v>3</v>
      </c>
      <c r="F33" s="498">
        <v>2</v>
      </c>
      <c r="G33" s="535">
        <v>3</v>
      </c>
      <c r="H33" s="536">
        <v>3</v>
      </c>
      <c r="I33" s="498">
        <v>2</v>
      </c>
      <c r="J33" s="535">
        <v>3</v>
      </c>
      <c r="K33" s="536">
        <v>3</v>
      </c>
      <c r="L33" s="498">
        <v>2</v>
      </c>
      <c r="M33" s="535">
        <v>3</v>
      </c>
      <c r="N33" s="536">
        <v>3</v>
      </c>
      <c r="O33" s="363">
        <f t="shared" si="2"/>
        <v>8</v>
      </c>
      <c r="P33" s="364" t="str">
        <f t="shared" si="3"/>
        <v>средний</v>
      </c>
      <c r="Q33" s="494">
        <f t="shared" si="4"/>
        <v>12</v>
      </c>
      <c r="R33" s="550" t="str">
        <f t="shared" si="5"/>
        <v>высокий</v>
      </c>
      <c r="S33" s="365">
        <f t="shared" si="6"/>
        <v>12</v>
      </c>
      <c r="T33" s="366" t="str">
        <f t="shared" si="7"/>
        <v>высокий</v>
      </c>
      <c r="U33" s="498">
        <v>3</v>
      </c>
      <c r="V33" s="535">
        <v>3</v>
      </c>
      <c r="W33" s="536">
        <v>3</v>
      </c>
      <c r="X33" s="498">
        <v>3</v>
      </c>
      <c r="Y33" s="535">
        <v>3</v>
      </c>
      <c r="Z33" s="536">
        <v>3</v>
      </c>
      <c r="AA33" s="498">
        <v>3</v>
      </c>
      <c r="AB33" s="535">
        <v>3</v>
      </c>
      <c r="AC33" s="536">
        <v>3</v>
      </c>
      <c r="AD33" s="367">
        <f t="shared" si="12"/>
        <v>9</v>
      </c>
      <c r="AE33" s="368" t="str">
        <f t="shared" si="13"/>
        <v>высокий</v>
      </c>
      <c r="AF33" s="556">
        <f t="shared" si="0"/>
        <v>9</v>
      </c>
      <c r="AG33" s="557" t="str">
        <f t="shared" si="1"/>
        <v>высокий</v>
      </c>
      <c r="AH33" s="363">
        <f t="shared" si="14"/>
        <v>9</v>
      </c>
      <c r="AI33" s="369" t="str">
        <f t="shared" si="15"/>
        <v>высокий</v>
      </c>
    </row>
    <row r="34" spans="1:35" s="19" customFormat="1" ht="22.7" customHeight="1">
      <c r="A34" s="191">
        <v>18</v>
      </c>
      <c r="B34" s="602" t="s">
        <v>245</v>
      </c>
      <c r="C34" s="498">
        <v>1</v>
      </c>
      <c r="D34" s="535">
        <v>2</v>
      </c>
      <c r="E34" s="536">
        <v>3</v>
      </c>
      <c r="F34" s="498">
        <v>2</v>
      </c>
      <c r="G34" s="535">
        <v>2</v>
      </c>
      <c r="H34" s="536">
        <v>3</v>
      </c>
      <c r="I34" s="498">
        <v>1</v>
      </c>
      <c r="J34" s="535">
        <v>2</v>
      </c>
      <c r="K34" s="536">
        <v>3</v>
      </c>
      <c r="L34" s="498">
        <v>2</v>
      </c>
      <c r="M34" s="535">
        <v>2</v>
      </c>
      <c r="N34" s="536">
        <v>3</v>
      </c>
      <c r="O34" s="363">
        <f t="shared" si="2"/>
        <v>6</v>
      </c>
      <c r="P34" s="364" t="str">
        <f t="shared" si="3"/>
        <v>средний</v>
      </c>
      <c r="Q34" s="494">
        <f t="shared" si="4"/>
        <v>8</v>
      </c>
      <c r="R34" s="550" t="str">
        <f t="shared" si="5"/>
        <v>средний</v>
      </c>
      <c r="S34" s="365">
        <f t="shared" si="6"/>
        <v>12</v>
      </c>
      <c r="T34" s="366" t="str">
        <f t="shared" si="7"/>
        <v>высокий</v>
      </c>
      <c r="U34" s="498">
        <v>2</v>
      </c>
      <c r="V34" s="535">
        <v>2</v>
      </c>
      <c r="W34" s="536">
        <v>3</v>
      </c>
      <c r="X34" s="498">
        <v>2</v>
      </c>
      <c r="Y34" s="535">
        <v>2</v>
      </c>
      <c r="Z34" s="536">
        <v>3</v>
      </c>
      <c r="AA34" s="498">
        <v>2</v>
      </c>
      <c r="AB34" s="535">
        <v>2</v>
      </c>
      <c r="AC34" s="536">
        <v>3</v>
      </c>
      <c r="AD34" s="367">
        <f t="shared" si="12"/>
        <v>6</v>
      </c>
      <c r="AE34" s="368" t="str">
        <f t="shared" si="13"/>
        <v>средний</v>
      </c>
      <c r="AF34" s="556">
        <f t="shared" si="0"/>
        <v>6</v>
      </c>
      <c r="AG34" s="557" t="str">
        <f t="shared" si="1"/>
        <v>средний</v>
      </c>
      <c r="AH34" s="363">
        <f t="shared" si="14"/>
        <v>9</v>
      </c>
      <c r="AI34" s="369" t="str">
        <f t="shared" si="15"/>
        <v>высокий</v>
      </c>
    </row>
    <row r="35" spans="1:35" s="19" customFormat="1" ht="22.7" customHeight="1">
      <c r="A35" s="191">
        <v>19</v>
      </c>
      <c r="B35" s="602" t="s">
        <v>246</v>
      </c>
      <c r="C35" s="498">
        <v>1</v>
      </c>
      <c r="D35" s="535">
        <v>2</v>
      </c>
      <c r="E35" s="536">
        <v>2</v>
      </c>
      <c r="F35" s="498">
        <v>1</v>
      </c>
      <c r="G35" s="535">
        <v>1</v>
      </c>
      <c r="H35" s="536">
        <v>2</v>
      </c>
      <c r="I35" s="498">
        <v>1</v>
      </c>
      <c r="J35" s="535">
        <v>2</v>
      </c>
      <c r="K35" s="536">
        <v>2</v>
      </c>
      <c r="L35" s="498">
        <v>1</v>
      </c>
      <c r="M35" s="535">
        <v>2</v>
      </c>
      <c r="N35" s="536">
        <v>2</v>
      </c>
      <c r="O35" s="363">
        <f t="shared" si="2"/>
        <v>4</v>
      </c>
      <c r="P35" s="364" t="str">
        <f t="shared" si="3"/>
        <v>низкий</v>
      </c>
      <c r="Q35" s="494">
        <f t="shared" si="4"/>
        <v>7</v>
      </c>
      <c r="R35" s="550" t="str">
        <f t="shared" si="5"/>
        <v>средний</v>
      </c>
      <c r="S35" s="365">
        <f t="shared" si="6"/>
        <v>8</v>
      </c>
      <c r="T35" s="366" t="str">
        <f t="shared" si="7"/>
        <v>средний</v>
      </c>
      <c r="U35" s="498">
        <v>1</v>
      </c>
      <c r="V35" s="535">
        <v>1</v>
      </c>
      <c r="W35" s="536">
        <v>2</v>
      </c>
      <c r="X35" s="498">
        <v>2</v>
      </c>
      <c r="Y35" s="535">
        <v>2</v>
      </c>
      <c r="Z35" s="536">
        <v>3</v>
      </c>
      <c r="AA35" s="498">
        <v>2</v>
      </c>
      <c r="AB35" s="535">
        <v>2</v>
      </c>
      <c r="AC35" s="536">
        <v>3</v>
      </c>
      <c r="AD35" s="367">
        <f t="shared" si="12"/>
        <v>5</v>
      </c>
      <c r="AE35" s="368" t="str">
        <f t="shared" si="13"/>
        <v>средний</v>
      </c>
      <c r="AF35" s="556">
        <f t="shared" si="0"/>
        <v>5</v>
      </c>
      <c r="AG35" s="557" t="str">
        <f t="shared" si="1"/>
        <v>средний</v>
      </c>
      <c r="AH35" s="363">
        <f t="shared" si="14"/>
        <v>8</v>
      </c>
      <c r="AI35" s="369" t="str">
        <f t="shared" si="15"/>
        <v>высокий</v>
      </c>
    </row>
    <row r="36" spans="1:35" s="19" customFormat="1" ht="22.7" customHeight="1">
      <c r="A36" s="191">
        <v>20</v>
      </c>
      <c r="B36" s="602" t="s">
        <v>247</v>
      </c>
      <c r="C36" s="498">
        <v>2</v>
      </c>
      <c r="D36" s="535">
        <v>2</v>
      </c>
      <c r="E36" s="536">
        <v>3</v>
      </c>
      <c r="F36" s="498">
        <v>2</v>
      </c>
      <c r="G36" s="535">
        <v>2</v>
      </c>
      <c r="H36" s="536">
        <v>3</v>
      </c>
      <c r="I36" s="498">
        <v>2</v>
      </c>
      <c r="J36" s="535">
        <v>2</v>
      </c>
      <c r="K36" s="536">
        <v>3</v>
      </c>
      <c r="L36" s="498">
        <v>2</v>
      </c>
      <c r="M36" s="535">
        <v>2</v>
      </c>
      <c r="N36" s="536">
        <v>3</v>
      </c>
      <c r="O36" s="363">
        <f t="shared" si="2"/>
        <v>8</v>
      </c>
      <c r="P36" s="364" t="str">
        <f t="shared" si="3"/>
        <v>средний</v>
      </c>
      <c r="Q36" s="494">
        <f t="shared" si="4"/>
        <v>8</v>
      </c>
      <c r="R36" s="550" t="str">
        <f t="shared" si="5"/>
        <v>средний</v>
      </c>
      <c r="S36" s="365">
        <f t="shared" si="6"/>
        <v>12</v>
      </c>
      <c r="T36" s="366" t="str">
        <f t="shared" si="7"/>
        <v>высокий</v>
      </c>
      <c r="U36" s="498">
        <v>2</v>
      </c>
      <c r="V36" s="535">
        <v>2</v>
      </c>
      <c r="W36" s="536">
        <v>3</v>
      </c>
      <c r="X36" s="498">
        <v>2</v>
      </c>
      <c r="Y36" s="535">
        <v>2</v>
      </c>
      <c r="Z36" s="536">
        <v>3</v>
      </c>
      <c r="AA36" s="498">
        <v>2</v>
      </c>
      <c r="AB36" s="535">
        <v>2</v>
      </c>
      <c r="AC36" s="536">
        <v>3</v>
      </c>
      <c r="AD36" s="367">
        <f t="shared" si="12"/>
        <v>6</v>
      </c>
      <c r="AE36" s="368" t="str">
        <f t="shared" si="13"/>
        <v>средний</v>
      </c>
      <c r="AF36" s="556">
        <f t="shared" si="0"/>
        <v>6</v>
      </c>
      <c r="AG36" s="557" t="str">
        <f t="shared" si="1"/>
        <v>средний</v>
      </c>
      <c r="AH36" s="363">
        <f t="shared" si="14"/>
        <v>9</v>
      </c>
      <c r="AI36" s="369" t="str">
        <f t="shared" si="15"/>
        <v>высокий</v>
      </c>
    </row>
    <row r="37" spans="1:35" s="19" customFormat="1" ht="22.7" customHeight="1">
      <c r="A37" s="191">
        <v>21</v>
      </c>
      <c r="B37" s="500" t="s">
        <v>248</v>
      </c>
      <c r="C37" s="498">
        <v>1</v>
      </c>
      <c r="D37" s="537">
        <v>1</v>
      </c>
      <c r="E37" s="538">
        <v>2</v>
      </c>
      <c r="F37" s="498">
        <v>1</v>
      </c>
      <c r="G37" s="537">
        <v>1</v>
      </c>
      <c r="H37" s="538">
        <v>2</v>
      </c>
      <c r="I37" s="498">
        <v>1</v>
      </c>
      <c r="J37" s="537">
        <v>1</v>
      </c>
      <c r="K37" s="538">
        <v>1</v>
      </c>
      <c r="L37" s="498">
        <v>1</v>
      </c>
      <c r="M37" s="537">
        <v>1</v>
      </c>
      <c r="N37" s="538">
        <v>1</v>
      </c>
      <c r="O37" s="363">
        <f t="shared" si="2"/>
        <v>4</v>
      </c>
      <c r="P37" s="364" t="str">
        <f t="shared" si="3"/>
        <v>низкий</v>
      </c>
      <c r="Q37" s="494">
        <f t="shared" si="4"/>
        <v>4</v>
      </c>
      <c r="R37" s="550" t="str">
        <f t="shared" si="5"/>
        <v>низкий</v>
      </c>
      <c r="S37" s="365">
        <f t="shared" si="6"/>
        <v>6</v>
      </c>
      <c r="T37" s="366" t="str">
        <f t="shared" si="7"/>
        <v>средний</v>
      </c>
      <c r="U37" s="498">
        <v>1</v>
      </c>
      <c r="V37" s="537">
        <v>1</v>
      </c>
      <c r="W37" s="538">
        <v>2</v>
      </c>
      <c r="X37" s="498">
        <v>1</v>
      </c>
      <c r="Y37" s="537">
        <v>1</v>
      </c>
      <c r="Z37" s="538">
        <v>2</v>
      </c>
      <c r="AA37" s="498">
        <v>1</v>
      </c>
      <c r="AB37" s="537">
        <v>1</v>
      </c>
      <c r="AC37" s="538">
        <v>1</v>
      </c>
      <c r="AD37" s="367">
        <f t="shared" si="12"/>
        <v>3</v>
      </c>
      <c r="AE37" s="368" t="str">
        <f t="shared" si="13"/>
        <v>низкий</v>
      </c>
      <c r="AF37" s="556">
        <f t="shared" si="0"/>
        <v>3</v>
      </c>
      <c r="AG37" s="557" t="str">
        <f t="shared" si="1"/>
        <v>низкий</v>
      </c>
      <c r="AH37" s="363">
        <f t="shared" si="14"/>
        <v>5</v>
      </c>
      <c r="AI37" s="369" t="str">
        <f t="shared" si="15"/>
        <v>средний</v>
      </c>
    </row>
    <row r="38" spans="1:35" s="19" customFormat="1" ht="22.7" customHeight="1">
      <c r="A38" s="191">
        <v>22</v>
      </c>
      <c r="B38" s="602" t="s">
        <v>249</v>
      </c>
      <c r="C38" s="498">
        <v>1</v>
      </c>
      <c r="D38" s="535">
        <v>2</v>
      </c>
      <c r="E38" s="536">
        <v>3</v>
      </c>
      <c r="F38" s="498">
        <v>1</v>
      </c>
      <c r="G38" s="535">
        <v>2</v>
      </c>
      <c r="H38" s="536">
        <v>3</v>
      </c>
      <c r="I38" s="498">
        <v>2</v>
      </c>
      <c r="J38" s="535">
        <v>2</v>
      </c>
      <c r="K38" s="536">
        <v>3</v>
      </c>
      <c r="L38" s="498">
        <v>2</v>
      </c>
      <c r="M38" s="535">
        <v>2</v>
      </c>
      <c r="N38" s="536">
        <v>3</v>
      </c>
      <c r="O38" s="363">
        <f t="shared" si="2"/>
        <v>6</v>
      </c>
      <c r="P38" s="364" t="str">
        <f t="shared" si="3"/>
        <v>средний</v>
      </c>
      <c r="Q38" s="494">
        <f t="shared" si="4"/>
        <v>8</v>
      </c>
      <c r="R38" s="550" t="str">
        <f t="shared" si="5"/>
        <v>средний</v>
      </c>
      <c r="S38" s="365">
        <f t="shared" si="6"/>
        <v>12</v>
      </c>
      <c r="T38" s="366" t="str">
        <f t="shared" si="7"/>
        <v>высокий</v>
      </c>
      <c r="U38" s="498">
        <v>2</v>
      </c>
      <c r="V38" s="535">
        <v>2</v>
      </c>
      <c r="W38" s="536">
        <v>3</v>
      </c>
      <c r="X38" s="498">
        <v>2</v>
      </c>
      <c r="Y38" s="535">
        <v>2</v>
      </c>
      <c r="Z38" s="536">
        <v>3</v>
      </c>
      <c r="AA38" s="498">
        <v>2</v>
      </c>
      <c r="AB38" s="535">
        <v>2</v>
      </c>
      <c r="AC38" s="536">
        <v>3</v>
      </c>
      <c r="AD38" s="367">
        <f t="shared" si="12"/>
        <v>6</v>
      </c>
      <c r="AE38" s="368" t="str">
        <f t="shared" si="13"/>
        <v>средний</v>
      </c>
      <c r="AF38" s="556">
        <f t="shared" si="0"/>
        <v>6</v>
      </c>
      <c r="AG38" s="557" t="str">
        <f t="shared" si="1"/>
        <v>средний</v>
      </c>
      <c r="AH38" s="363">
        <f t="shared" si="14"/>
        <v>9</v>
      </c>
      <c r="AI38" s="369" t="str">
        <f t="shared" si="15"/>
        <v>высокий</v>
      </c>
    </row>
    <row r="39" spans="1:35" s="19" customFormat="1" ht="22.7" customHeight="1">
      <c r="A39" s="191">
        <v>23</v>
      </c>
      <c r="B39" s="602" t="s">
        <v>250</v>
      </c>
      <c r="C39" s="498">
        <v>2</v>
      </c>
      <c r="D39" s="539">
        <v>2</v>
      </c>
      <c r="E39" s="534">
        <v>3</v>
      </c>
      <c r="F39" s="498">
        <v>2</v>
      </c>
      <c r="G39" s="539">
        <v>2</v>
      </c>
      <c r="H39" s="534">
        <v>3</v>
      </c>
      <c r="I39" s="498">
        <v>2</v>
      </c>
      <c r="J39" s="539">
        <v>2</v>
      </c>
      <c r="K39" s="534">
        <v>3</v>
      </c>
      <c r="L39" s="498">
        <v>2</v>
      </c>
      <c r="M39" s="539">
        <v>2</v>
      </c>
      <c r="N39" s="534">
        <v>3</v>
      </c>
      <c r="O39" s="363">
        <f t="shared" si="2"/>
        <v>8</v>
      </c>
      <c r="P39" s="364" t="str">
        <f t="shared" si="3"/>
        <v>средний</v>
      </c>
      <c r="Q39" s="494">
        <f t="shared" si="4"/>
        <v>8</v>
      </c>
      <c r="R39" s="550" t="str">
        <f t="shared" si="5"/>
        <v>средний</v>
      </c>
      <c r="S39" s="365">
        <f t="shared" si="6"/>
        <v>12</v>
      </c>
      <c r="T39" s="366" t="str">
        <f t="shared" si="7"/>
        <v>высокий</v>
      </c>
      <c r="U39" s="498">
        <v>2</v>
      </c>
      <c r="V39" s="539">
        <v>2</v>
      </c>
      <c r="W39" s="534">
        <v>3</v>
      </c>
      <c r="X39" s="498">
        <v>2</v>
      </c>
      <c r="Y39" s="539">
        <v>2</v>
      </c>
      <c r="Z39" s="534">
        <v>3</v>
      </c>
      <c r="AA39" s="498">
        <v>2</v>
      </c>
      <c r="AB39" s="539">
        <v>2</v>
      </c>
      <c r="AC39" s="534">
        <v>3</v>
      </c>
      <c r="AD39" s="367">
        <f t="shared" si="12"/>
        <v>6</v>
      </c>
      <c r="AE39" s="368" t="str">
        <f t="shared" si="13"/>
        <v>средний</v>
      </c>
      <c r="AF39" s="556">
        <f t="shared" si="0"/>
        <v>6</v>
      </c>
      <c r="AG39" s="557" t="str">
        <f t="shared" si="1"/>
        <v>средний</v>
      </c>
      <c r="AH39" s="363">
        <f t="shared" si="14"/>
        <v>9</v>
      </c>
      <c r="AI39" s="369" t="str">
        <f t="shared" si="15"/>
        <v>высокий</v>
      </c>
    </row>
    <row r="40" spans="1:35" s="19" customFormat="1" ht="22.7" customHeight="1">
      <c r="A40" s="191">
        <v>24</v>
      </c>
      <c r="B40" s="603" t="s">
        <v>251</v>
      </c>
      <c r="C40" s="498">
        <v>2</v>
      </c>
      <c r="D40" s="539">
        <v>2</v>
      </c>
      <c r="E40" s="534">
        <v>3</v>
      </c>
      <c r="F40" s="498">
        <v>2</v>
      </c>
      <c r="G40" s="539">
        <v>2</v>
      </c>
      <c r="H40" s="534">
        <v>3</v>
      </c>
      <c r="I40" s="498">
        <v>2</v>
      </c>
      <c r="J40" s="539">
        <v>2</v>
      </c>
      <c r="K40" s="534">
        <v>3</v>
      </c>
      <c r="L40" s="498">
        <v>2</v>
      </c>
      <c r="M40" s="539">
        <v>2</v>
      </c>
      <c r="N40" s="534">
        <v>3</v>
      </c>
      <c r="O40" s="363">
        <f t="shared" si="2"/>
        <v>8</v>
      </c>
      <c r="P40" s="364" t="str">
        <f t="shared" si="3"/>
        <v>средний</v>
      </c>
      <c r="Q40" s="494">
        <f t="shared" si="4"/>
        <v>8</v>
      </c>
      <c r="R40" s="550" t="str">
        <f t="shared" si="5"/>
        <v>средний</v>
      </c>
      <c r="S40" s="365">
        <f t="shared" si="6"/>
        <v>12</v>
      </c>
      <c r="T40" s="366" t="str">
        <f t="shared" si="7"/>
        <v>высокий</v>
      </c>
      <c r="U40" s="498">
        <v>2</v>
      </c>
      <c r="V40" s="539">
        <v>2</v>
      </c>
      <c r="W40" s="534">
        <v>3</v>
      </c>
      <c r="X40" s="498">
        <v>2</v>
      </c>
      <c r="Y40" s="539">
        <v>3</v>
      </c>
      <c r="Z40" s="534">
        <v>3</v>
      </c>
      <c r="AA40" s="498">
        <v>2</v>
      </c>
      <c r="AB40" s="539">
        <v>3</v>
      </c>
      <c r="AC40" s="534">
        <v>3</v>
      </c>
      <c r="AD40" s="367">
        <f t="shared" si="12"/>
        <v>6</v>
      </c>
      <c r="AE40" s="368" t="str">
        <f t="shared" si="13"/>
        <v>средний</v>
      </c>
      <c r="AF40" s="556">
        <f t="shared" si="0"/>
        <v>8</v>
      </c>
      <c r="AG40" s="557" t="str">
        <f t="shared" si="1"/>
        <v>высокий</v>
      </c>
      <c r="AH40" s="363">
        <f t="shared" si="14"/>
        <v>9</v>
      </c>
      <c r="AI40" s="369" t="str">
        <f t="shared" si="15"/>
        <v>высокий</v>
      </c>
    </row>
    <row r="41" spans="1:35" s="19" customFormat="1" ht="22.7" customHeight="1">
      <c r="A41" s="192">
        <v>25</v>
      </c>
      <c r="B41" s="602" t="s">
        <v>252</v>
      </c>
      <c r="C41" s="540">
        <v>1</v>
      </c>
      <c r="D41" s="541">
        <v>2</v>
      </c>
      <c r="E41" s="542">
        <v>3</v>
      </c>
      <c r="F41" s="540">
        <v>1</v>
      </c>
      <c r="G41" s="541">
        <v>1</v>
      </c>
      <c r="H41" s="542">
        <v>2</v>
      </c>
      <c r="I41" s="540">
        <v>1</v>
      </c>
      <c r="J41" s="541">
        <v>1</v>
      </c>
      <c r="K41" s="542">
        <v>2</v>
      </c>
      <c r="L41" s="540">
        <v>1</v>
      </c>
      <c r="M41" s="541">
        <v>2</v>
      </c>
      <c r="N41" s="542">
        <v>2</v>
      </c>
      <c r="O41" s="363">
        <f t="shared" si="2"/>
        <v>4</v>
      </c>
      <c r="P41" s="364" t="str">
        <f t="shared" si="3"/>
        <v>низкий</v>
      </c>
      <c r="Q41" s="494">
        <f t="shared" si="4"/>
        <v>6</v>
      </c>
      <c r="R41" s="550" t="str">
        <f t="shared" si="5"/>
        <v>средний</v>
      </c>
      <c r="S41" s="365">
        <f t="shared" si="6"/>
        <v>9</v>
      </c>
      <c r="T41" s="366" t="str">
        <f t="shared" si="7"/>
        <v>средний</v>
      </c>
      <c r="U41" s="540">
        <v>2</v>
      </c>
      <c r="V41" s="541">
        <v>2</v>
      </c>
      <c r="W41" s="542">
        <v>3</v>
      </c>
      <c r="X41" s="540">
        <v>2</v>
      </c>
      <c r="Y41" s="541">
        <v>2</v>
      </c>
      <c r="Z41" s="542">
        <v>3</v>
      </c>
      <c r="AA41" s="540">
        <v>2</v>
      </c>
      <c r="AB41" s="541">
        <v>2</v>
      </c>
      <c r="AC41" s="542">
        <v>3</v>
      </c>
      <c r="AD41" s="367">
        <f t="shared" ref="AD41:AD43" si="16">SUM(U41,X41,AA41)</f>
        <v>6</v>
      </c>
      <c r="AE41" s="368" t="str">
        <f t="shared" ref="AE41:AE43" si="17">IF(AD41&lt;5,"низкий",IF(AD41&lt;8,"средний",IF(AD41&gt;7,"высокий")))</f>
        <v>средний</v>
      </c>
      <c r="AF41" s="556">
        <f t="shared" si="0"/>
        <v>6</v>
      </c>
      <c r="AG41" s="557" t="str">
        <f t="shared" si="1"/>
        <v>средний</v>
      </c>
      <c r="AH41" s="363">
        <f t="shared" ref="AH41" si="18">SUM(W41,Z41,AC41)</f>
        <v>9</v>
      </c>
      <c r="AI41" s="369" t="str">
        <f t="shared" ref="AI41" si="19">IF(AH41&lt;5,"низкий",IF(AH41&lt;8,"средний",IF(AH41&gt;7,"высокий")))</f>
        <v>высокий</v>
      </c>
    </row>
    <row r="42" spans="1:35" s="19" customFormat="1" ht="22.7" customHeight="1">
      <c r="A42" s="192">
        <v>26</v>
      </c>
      <c r="B42" s="481" t="s">
        <v>253</v>
      </c>
      <c r="C42" s="540">
        <v>1</v>
      </c>
      <c r="D42" s="543">
        <v>1</v>
      </c>
      <c r="E42" s="544">
        <v>2</v>
      </c>
      <c r="F42" s="540">
        <v>1</v>
      </c>
      <c r="G42" s="543">
        <v>1</v>
      </c>
      <c r="H42" s="544">
        <v>2</v>
      </c>
      <c r="I42" s="540">
        <v>2</v>
      </c>
      <c r="J42" s="543">
        <v>2</v>
      </c>
      <c r="K42" s="544">
        <v>3</v>
      </c>
      <c r="L42" s="540">
        <v>2</v>
      </c>
      <c r="M42" s="543">
        <v>2</v>
      </c>
      <c r="N42" s="544">
        <v>2</v>
      </c>
      <c r="O42" s="363">
        <f t="shared" si="2"/>
        <v>6</v>
      </c>
      <c r="P42" s="364" t="str">
        <f t="shared" si="3"/>
        <v>средний</v>
      </c>
      <c r="Q42" s="494">
        <f t="shared" si="4"/>
        <v>6</v>
      </c>
      <c r="R42" s="550" t="str">
        <f t="shared" si="5"/>
        <v>средний</v>
      </c>
      <c r="S42" s="365">
        <f t="shared" si="6"/>
        <v>9</v>
      </c>
      <c r="T42" s="366" t="str">
        <f t="shared" si="7"/>
        <v>средний</v>
      </c>
      <c r="U42" s="540">
        <v>1</v>
      </c>
      <c r="V42" s="543">
        <v>1</v>
      </c>
      <c r="W42" s="544">
        <v>2</v>
      </c>
      <c r="X42" s="540">
        <v>1</v>
      </c>
      <c r="Y42" s="543">
        <v>1</v>
      </c>
      <c r="Z42" s="544">
        <v>2</v>
      </c>
      <c r="AA42" s="540">
        <v>1</v>
      </c>
      <c r="AB42" s="543">
        <v>1</v>
      </c>
      <c r="AC42" s="544">
        <v>2</v>
      </c>
      <c r="AD42" s="367">
        <f t="shared" si="16"/>
        <v>3</v>
      </c>
      <c r="AE42" s="368" t="str">
        <f t="shared" si="17"/>
        <v>низкий</v>
      </c>
      <c r="AF42" s="556">
        <f t="shared" si="0"/>
        <v>3</v>
      </c>
      <c r="AG42" s="557" t="str">
        <f t="shared" si="1"/>
        <v>низкий</v>
      </c>
      <c r="AH42" s="363">
        <f t="shared" ref="AH42:AH43" si="20">SUM(W42,Z42,AC42)</f>
        <v>6</v>
      </c>
      <c r="AI42" s="369" t="str">
        <f t="shared" ref="AI42:AI43" si="21">IF(AH42&lt;5,"низкий",IF(AH42&lt;8,"средний",IF(AH42&gt;7,"высокий")))</f>
        <v>средний</v>
      </c>
    </row>
    <row r="43" spans="1:35" s="19" customFormat="1" ht="22.7" customHeight="1">
      <c r="A43" s="192">
        <v>27</v>
      </c>
      <c r="B43" s="451" t="s">
        <v>254</v>
      </c>
      <c r="C43" s="540">
        <v>1</v>
      </c>
      <c r="D43" s="543">
        <v>1</v>
      </c>
      <c r="E43" s="544">
        <v>2</v>
      </c>
      <c r="F43" s="540">
        <v>1</v>
      </c>
      <c r="G43" s="543">
        <v>1</v>
      </c>
      <c r="H43" s="544">
        <v>2</v>
      </c>
      <c r="I43" s="540">
        <v>1</v>
      </c>
      <c r="J43" s="543">
        <v>1</v>
      </c>
      <c r="K43" s="544">
        <v>2</v>
      </c>
      <c r="L43" s="540">
        <v>1</v>
      </c>
      <c r="M43" s="543">
        <v>1</v>
      </c>
      <c r="N43" s="544">
        <v>2</v>
      </c>
      <c r="O43" s="363">
        <f t="shared" si="2"/>
        <v>4</v>
      </c>
      <c r="P43" s="364" t="str">
        <f t="shared" si="3"/>
        <v>низкий</v>
      </c>
      <c r="Q43" s="494">
        <f t="shared" si="4"/>
        <v>4</v>
      </c>
      <c r="R43" s="550" t="str">
        <f t="shared" si="5"/>
        <v>низкий</v>
      </c>
      <c r="S43" s="365">
        <f t="shared" si="6"/>
        <v>8</v>
      </c>
      <c r="T43" s="366" t="str">
        <f t="shared" si="7"/>
        <v>средний</v>
      </c>
      <c r="U43" s="540">
        <v>1</v>
      </c>
      <c r="V43" s="543">
        <v>1</v>
      </c>
      <c r="W43" s="544">
        <v>2</v>
      </c>
      <c r="X43" s="540">
        <v>1</v>
      </c>
      <c r="Y43" s="543">
        <v>1</v>
      </c>
      <c r="Z43" s="544">
        <v>2</v>
      </c>
      <c r="AA43" s="540">
        <v>1</v>
      </c>
      <c r="AB43" s="543">
        <v>1</v>
      </c>
      <c r="AC43" s="544">
        <v>2</v>
      </c>
      <c r="AD43" s="367">
        <f t="shared" si="16"/>
        <v>3</v>
      </c>
      <c r="AE43" s="368" t="str">
        <f t="shared" si="17"/>
        <v>низкий</v>
      </c>
      <c r="AF43" s="556">
        <f t="shared" si="0"/>
        <v>3</v>
      </c>
      <c r="AG43" s="557" t="str">
        <f t="shared" si="1"/>
        <v>низкий</v>
      </c>
      <c r="AH43" s="363">
        <f t="shared" si="20"/>
        <v>6</v>
      </c>
      <c r="AI43" s="369" t="str">
        <f t="shared" si="21"/>
        <v>средний</v>
      </c>
    </row>
    <row r="44" spans="1:35" s="19" customFormat="1" ht="22.7" customHeight="1">
      <c r="A44" s="192">
        <v>28</v>
      </c>
      <c r="B44" s="481"/>
      <c r="C44" s="499"/>
      <c r="D44" s="545"/>
      <c r="E44" s="546"/>
      <c r="F44" s="499"/>
      <c r="G44" s="545"/>
      <c r="H44" s="546"/>
      <c r="I44" s="499"/>
      <c r="J44" s="545"/>
      <c r="K44" s="546"/>
      <c r="L44" s="499"/>
      <c r="M44" s="545"/>
      <c r="N44" s="546"/>
      <c r="O44" s="363"/>
      <c r="P44" s="364"/>
      <c r="Q44" s="494"/>
      <c r="R44" s="550"/>
      <c r="S44" s="365"/>
      <c r="T44" s="366"/>
      <c r="U44" s="499"/>
      <c r="V44" s="545"/>
      <c r="W44" s="546"/>
      <c r="X44" s="499"/>
      <c r="Y44" s="545"/>
      <c r="Z44" s="546"/>
      <c r="AA44" s="499"/>
      <c r="AB44" s="545"/>
      <c r="AC44" s="546"/>
      <c r="AD44" s="367"/>
      <c r="AE44" s="368"/>
      <c r="AF44" s="556"/>
      <c r="AG44" s="557"/>
      <c r="AH44" s="363"/>
      <c r="AI44" s="369"/>
    </row>
    <row r="45" spans="1:35" s="19" customFormat="1" ht="22.7" customHeight="1">
      <c r="A45" s="192">
        <v>29</v>
      </c>
      <c r="B45" s="451"/>
      <c r="C45" s="478"/>
      <c r="D45" s="545"/>
      <c r="E45" s="547"/>
      <c r="F45" s="478"/>
      <c r="G45" s="545"/>
      <c r="H45" s="547"/>
      <c r="I45" s="478"/>
      <c r="J45" s="545"/>
      <c r="K45" s="547"/>
      <c r="L45" s="478"/>
      <c r="M45" s="545"/>
      <c r="N45" s="547"/>
      <c r="O45" s="370"/>
      <c r="P45" s="371"/>
      <c r="Q45" s="494"/>
      <c r="R45" s="550"/>
      <c r="S45" s="372"/>
      <c r="T45" s="373"/>
      <c r="U45" s="478"/>
      <c r="V45" s="545"/>
      <c r="W45" s="547"/>
      <c r="X45" s="478"/>
      <c r="Y45" s="545"/>
      <c r="Z45" s="547"/>
      <c r="AA45" s="478"/>
      <c r="AB45" s="545"/>
      <c r="AC45" s="547"/>
      <c r="AD45" s="367"/>
      <c r="AE45" s="368"/>
      <c r="AF45" s="556"/>
      <c r="AG45" s="557"/>
      <c r="AH45" s="363"/>
      <c r="AI45" s="369"/>
    </row>
    <row r="46" spans="1:35" s="19" customFormat="1" ht="22.7" customHeight="1" thickBot="1">
      <c r="A46" s="192">
        <v>30</v>
      </c>
      <c r="B46" s="452"/>
      <c r="C46" s="478"/>
      <c r="D46" s="545"/>
      <c r="E46" s="547"/>
      <c r="F46" s="478"/>
      <c r="G46" s="545"/>
      <c r="H46" s="547"/>
      <c r="I46" s="478"/>
      <c r="J46" s="545"/>
      <c r="K46" s="547"/>
      <c r="L46" s="478"/>
      <c r="M46" s="545"/>
      <c r="N46" s="547"/>
      <c r="O46" s="363"/>
      <c r="P46" s="364"/>
      <c r="Q46" s="458"/>
      <c r="R46" s="551"/>
      <c r="S46" s="365"/>
      <c r="T46" s="366"/>
      <c r="U46" s="478"/>
      <c r="V46" s="545"/>
      <c r="W46" s="547"/>
      <c r="X46" s="478"/>
      <c r="Y46" s="545"/>
      <c r="Z46" s="547"/>
      <c r="AA46" s="478"/>
      <c r="AB46" s="545"/>
      <c r="AC46" s="547"/>
      <c r="AD46" s="432"/>
      <c r="AE46" s="427"/>
      <c r="AF46" s="556"/>
      <c r="AG46" s="557"/>
      <c r="AH46" s="370"/>
      <c r="AI46" s="433"/>
    </row>
    <row r="47" spans="1:35" s="19" customFormat="1" ht="22.7" customHeight="1" thickBot="1">
      <c r="A47" s="428"/>
      <c r="B47" s="450" t="s">
        <v>184</v>
      </c>
      <c r="C47" s="548">
        <f>AVERAGE(C17:C46)</f>
        <v>1.4814814814814814</v>
      </c>
      <c r="D47" s="548">
        <f t="shared" ref="D47:E47" si="22">AVERAGE(D17:D46)</f>
        <v>1.8888888888888888</v>
      </c>
      <c r="E47" s="549">
        <f t="shared" si="22"/>
        <v>2.7777777777777777</v>
      </c>
      <c r="F47" s="548">
        <f>AVERAGE(F17:F46)</f>
        <v>1.4814814814814814</v>
      </c>
      <c r="G47" s="548">
        <f t="shared" ref="G47:H47" si="23">AVERAGE(G17:G46)</f>
        <v>1.8148148148148149</v>
      </c>
      <c r="H47" s="549">
        <f t="shared" si="23"/>
        <v>2.7037037037037037</v>
      </c>
      <c r="I47" s="548">
        <f>AVERAGE(I17:I46)</f>
        <v>1.5925925925925926</v>
      </c>
      <c r="J47" s="548">
        <f t="shared" ref="J47:K47" si="24">AVERAGE(J17:J46)</f>
        <v>1.8148148148148149</v>
      </c>
      <c r="K47" s="549">
        <f t="shared" si="24"/>
        <v>2.6666666666666665</v>
      </c>
      <c r="L47" s="548">
        <f>AVERAGE(L17:L46)</f>
        <v>1.7407407407407407</v>
      </c>
      <c r="M47" s="548">
        <f t="shared" ref="M47:N47" si="25">AVERAGE(M17:M46)</f>
        <v>1.9259259259259258</v>
      </c>
      <c r="N47" s="549">
        <f t="shared" si="25"/>
        <v>2.7037037037037037</v>
      </c>
      <c r="O47" s="464">
        <f t="shared" ref="O47" si="26">SUM(C47,F47,I47,L47)</f>
        <v>6.2962962962962958</v>
      </c>
      <c r="P47" s="429" t="str">
        <f t="shared" ref="P47" si="27">IF(O47&lt;6,"низкий",IF(O47&lt;10,"средний",IF(O47&gt;9,"высокий")))</f>
        <v>средний</v>
      </c>
      <c r="Q47" s="552">
        <f>SUM(D47,G47,J47,M47)</f>
        <v>7.4444444444444446</v>
      </c>
      <c r="R47" s="553" t="str">
        <f t="shared" ref="R47" si="28">IF(Q47&lt;6,"низкий",IF(Q47&lt;10,"средний",IF(Q47&gt;9,"высокий")))</f>
        <v>средний</v>
      </c>
      <c r="S47" s="465">
        <f t="shared" ref="S47" si="29">SUM(E47,H47,K47,N47)</f>
        <v>10.851851851851851</v>
      </c>
      <c r="T47" s="430" t="str">
        <f t="shared" ref="T47" si="30">IF(S47&lt;6,"низкий",IF(S47&lt;10,"средний",IF(S47&gt;9,"высокий")))</f>
        <v>высокий</v>
      </c>
      <c r="U47" s="548">
        <f>AVERAGE(U17:U46)</f>
        <v>1.9259259259259258</v>
      </c>
      <c r="V47" s="548">
        <f t="shared" ref="V47:W47" si="31">AVERAGE(V17:V46)</f>
        <v>1.962962962962963</v>
      </c>
      <c r="W47" s="549">
        <f t="shared" si="31"/>
        <v>2.7777777777777777</v>
      </c>
      <c r="X47" s="548">
        <f>AVERAGE(X17:X46)</f>
        <v>2</v>
      </c>
      <c r="Y47" s="548">
        <f t="shared" ref="Y47:Z47" si="32">AVERAGE(Y17:Y46)</f>
        <v>2.0370370370370372</v>
      </c>
      <c r="Z47" s="549">
        <f t="shared" si="32"/>
        <v>2.8148148148148149</v>
      </c>
      <c r="AA47" s="548">
        <f>AVERAGE(AA17:AA46)</f>
        <v>1.962962962962963</v>
      </c>
      <c r="AB47" s="548">
        <f t="shared" ref="AB47:AC47" si="33">AVERAGE(AB17:AB46)</f>
        <v>2.0370370370370372</v>
      </c>
      <c r="AC47" s="549">
        <f t="shared" si="33"/>
        <v>2.7777777777777777</v>
      </c>
      <c r="AD47" s="466">
        <f t="shared" ref="AD47" si="34">SUM(U47,X47,AA47)</f>
        <v>5.8888888888888884</v>
      </c>
      <c r="AE47" s="434" t="str">
        <f t="shared" ref="AE47" si="35">IF(AD47&lt;5,"низкий",IF(AD47&lt;8,"средний",IF(AD47&gt;7,"высокий")))</f>
        <v>средний</v>
      </c>
      <c r="AF47" s="558">
        <f>SUM(V47,Y47,AB47)</f>
        <v>6.0370370370370372</v>
      </c>
      <c r="AG47" s="559" t="str">
        <f t="shared" si="1"/>
        <v>средний</v>
      </c>
      <c r="AH47" s="464">
        <f t="shared" ref="AH47" si="36">SUM(W47,Z47,AC47)</f>
        <v>8.3703703703703702</v>
      </c>
      <c r="AI47" s="431" t="str">
        <f t="shared" ref="AI47" si="37">IF(AH47&lt;5,"низкий",IF(AH47&lt;8,"средний",IF(AH47&gt;7,"высокий")))</f>
        <v>высокий</v>
      </c>
    </row>
    <row r="48" spans="1:35" s="19" customFormat="1" ht="22.7" customHeight="1" thickBot="1">
      <c r="A48" s="774" t="s">
        <v>14</v>
      </c>
      <c r="B48" s="775"/>
      <c r="C48" s="37">
        <f t="shared" ref="C48:N48" si="38">COUNT(C17:C46)</f>
        <v>27</v>
      </c>
      <c r="D48" s="37">
        <f t="shared" si="38"/>
        <v>27</v>
      </c>
      <c r="E48" s="150">
        <f t="shared" si="38"/>
        <v>27</v>
      </c>
      <c r="F48" s="37">
        <f t="shared" si="38"/>
        <v>27</v>
      </c>
      <c r="G48" s="37">
        <f t="shared" si="38"/>
        <v>27</v>
      </c>
      <c r="H48" s="150">
        <f t="shared" si="38"/>
        <v>27</v>
      </c>
      <c r="I48" s="37">
        <f t="shared" si="38"/>
        <v>27</v>
      </c>
      <c r="J48" s="37">
        <f t="shared" si="38"/>
        <v>27</v>
      </c>
      <c r="K48" s="150">
        <f t="shared" si="38"/>
        <v>27</v>
      </c>
      <c r="L48" s="37">
        <f t="shared" si="38"/>
        <v>27</v>
      </c>
      <c r="M48" s="37">
        <f t="shared" si="38"/>
        <v>27</v>
      </c>
      <c r="N48" s="150">
        <f t="shared" si="38"/>
        <v>27</v>
      </c>
      <c r="O48" s="779"/>
      <c r="P48" s="780"/>
      <c r="Q48" s="522"/>
      <c r="R48" s="522"/>
      <c r="S48" s="779"/>
      <c r="T48" s="780"/>
      <c r="U48" s="37">
        <f t="shared" ref="U48:AC48" si="39">COUNT(U17:U46)</f>
        <v>27</v>
      </c>
      <c r="V48" s="37">
        <f t="shared" si="39"/>
        <v>27</v>
      </c>
      <c r="W48" s="150">
        <f t="shared" si="39"/>
        <v>27</v>
      </c>
      <c r="X48" s="37">
        <f t="shared" si="39"/>
        <v>27</v>
      </c>
      <c r="Y48" s="37">
        <f t="shared" si="39"/>
        <v>27</v>
      </c>
      <c r="Z48" s="150">
        <f t="shared" si="39"/>
        <v>27</v>
      </c>
      <c r="AA48" s="37">
        <f t="shared" si="39"/>
        <v>27</v>
      </c>
      <c r="AB48" s="37">
        <f t="shared" si="39"/>
        <v>27</v>
      </c>
      <c r="AC48" s="150">
        <f t="shared" si="39"/>
        <v>27</v>
      </c>
      <c r="AD48" s="779"/>
      <c r="AE48" s="780"/>
      <c r="AF48" s="522"/>
      <c r="AG48" s="522"/>
      <c r="AH48" s="779"/>
      <c r="AI48" s="780"/>
    </row>
    <row r="51" spans="1:29" ht="15.75">
      <c r="L51" s="8"/>
      <c r="M51" s="8"/>
      <c r="N51" s="8"/>
    </row>
    <row r="52" spans="1:29" s="13" customFormat="1" ht="18" customHeight="1">
      <c r="A52" s="800" t="s">
        <v>255</v>
      </c>
      <c r="B52" s="801"/>
      <c r="C52" s="801"/>
      <c r="D52" s="801"/>
      <c r="E52" s="801"/>
      <c r="F52" s="801"/>
      <c r="G52" s="801"/>
      <c r="H52" s="802"/>
      <c r="I52" s="34"/>
      <c r="J52" s="800" t="s">
        <v>209</v>
      </c>
      <c r="K52" s="801"/>
      <c r="L52" s="801"/>
      <c r="M52" s="801"/>
      <c r="N52" s="801"/>
      <c r="O52" s="801"/>
      <c r="P52" s="801"/>
      <c r="Q52" s="801"/>
      <c r="R52" s="802"/>
      <c r="T52" s="34"/>
      <c r="U52" s="800" t="s">
        <v>76</v>
      </c>
      <c r="V52" s="801"/>
      <c r="W52" s="801"/>
      <c r="X52" s="801"/>
      <c r="Y52" s="801"/>
      <c r="Z52" s="801"/>
      <c r="AA52" s="801"/>
      <c r="AB52" s="801"/>
      <c r="AC52" s="802"/>
    </row>
    <row r="53" spans="1:29" s="13" customFormat="1" ht="18.75" customHeight="1">
      <c r="A53" s="35"/>
      <c r="B53" s="381" t="s">
        <v>46</v>
      </c>
      <c r="C53" s="788" t="s">
        <v>47</v>
      </c>
      <c r="D53" s="789"/>
      <c r="E53" s="796" t="s">
        <v>48</v>
      </c>
      <c r="F53" s="797"/>
      <c r="G53" s="788" t="s">
        <v>49</v>
      </c>
      <c r="H53" s="789"/>
      <c r="I53" s="527"/>
      <c r="J53" s="35"/>
      <c r="K53" s="788" t="s">
        <v>46</v>
      </c>
      <c r="L53" s="789"/>
      <c r="M53" s="788" t="s">
        <v>47</v>
      </c>
      <c r="N53" s="789"/>
      <c r="O53" s="796" t="s">
        <v>48</v>
      </c>
      <c r="P53" s="797"/>
      <c r="Q53" s="788" t="s">
        <v>49</v>
      </c>
      <c r="R53" s="789"/>
      <c r="T53" s="527"/>
      <c r="U53" s="35"/>
      <c r="V53" s="788" t="s">
        <v>46</v>
      </c>
      <c r="W53" s="789"/>
      <c r="X53" s="788" t="s">
        <v>47</v>
      </c>
      <c r="Y53" s="789"/>
      <c r="Z53" s="796" t="s">
        <v>48</v>
      </c>
      <c r="AA53" s="797"/>
      <c r="AB53" s="788" t="s">
        <v>49</v>
      </c>
      <c r="AC53" s="789"/>
    </row>
    <row r="54" spans="1:29" s="13" customFormat="1" ht="27.75" customHeight="1">
      <c r="A54" s="35"/>
      <c r="B54" s="382"/>
      <c r="C54" s="790"/>
      <c r="D54" s="791"/>
      <c r="E54" s="798"/>
      <c r="F54" s="799"/>
      <c r="G54" s="790"/>
      <c r="H54" s="791"/>
      <c r="I54" s="527"/>
      <c r="J54" s="35"/>
      <c r="K54" s="790"/>
      <c r="L54" s="791"/>
      <c r="M54" s="790"/>
      <c r="N54" s="791"/>
      <c r="O54" s="798"/>
      <c r="P54" s="799"/>
      <c r="Q54" s="790"/>
      <c r="R54" s="791"/>
      <c r="T54" s="527"/>
      <c r="U54" s="35"/>
      <c r="V54" s="790"/>
      <c r="W54" s="791"/>
      <c r="X54" s="790"/>
      <c r="Y54" s="791"/>
      <c r="Z54" s="798"/>
      <c r="AA54" s="799"/>
      <c r="AB54" s="790"/>
      <c r="AC54" s="791"/>
    </row>
    <row r="55" spans="1:29" s="13" customFormat="1" ht="18.75">
      <c r="A55" s="33" t="s">
        <v>9</v>
      </c>
      <c r="B55" s="573">
        <f>AVERAGE(C48,F48,I48)</f>
        <v>27</v>
      </c>
      <c r="C55" s="805">
        <f>COUNTIF(P17:P46,"высокий")</f>
        <v>0</v>
      </c>
      <c r="D55" s="806"/>
      <c r="E55" s="794">
        <f>COUNTIF(P17:P46,"средний")</f>
        <v>19</v>
      </c>
      <c r="F55" s="795"/>
      <c r="G55" s="794">
        <f>COUNTIF(P17:P46,"низкий")</f>
        <v>8</v>
      </c>
      <c r="H55" s="795"/>
      <c r="I55" s="528"/>
      <c r="J55" s="33" t="s">
        <v>9</v>
      </c>
      <c r="K55" s="573">
        <f>AVERAGE(D48,G48,J48,M48)</f>
        <v>27</v>
      </c>
      <c r="L55" s="574"/>
      <c r="M55" s="805">
        <f>COUNTIF(R17:R46,"высокий")</f>
        <v>2</v>
      </c>
      <c r="N55" s="806"/>
      <c r="O55" s="794">
        <f>COUNTIF(R17:R46,"средний")</f>
        <v>21</v>
      </c>
      <c r="P55" s="795"/>
      <c r="Q55" s="794">
        <f>COUNTIF(R17:R46,"низкий")</f>
        <v>4</v>
      </c>
      <c r="R55" s="795"/>
      <c r="T55" s="528"/>
      <c r="U55" s="33" t="s">
        <v>9</v>
      </c>
      <c r="V55" s="573">
        <f>AVERAGE(E48,H48,K48)</f>
        <v>27</v>
      </c>
      <c r="W55" s="574"/>
      <c r="X55" s="805">
        <f>COUNTIF(T17:T46,"высокий")</f>
        <v>20</v>
      </c>
      <c r="Y55" s="806"/>
      <c r="Z55" s="794">
        <f>COUNTIF(T17:T46,"средний")</f>
        <v>7</v>
      </c>
      <c r="AA55" s="795"/>
      <c r="AB55" s="794">
        <f>COUNTIF(T17:T46,"низкий")</f>
        <v>0</v>
      </c>
      <c r="AC55" s="795"/>
    </row>
    <row r="56" spans="1:29" s="13" customFormat="1" ht="18.75">
      <c r="A56" s="33" t="s">
        <v>10</v>
      </c>
      <c r="B56" s="185"/>
      <c r="C56" s="792">
        <f>(C55*100%)/B55</f>
        <v>0</v>
      </c>
      <c r="D56" s="793"/>
      <c r="E56" s="792">
        <f>(E55*100%)/B55</f>
        <v>0.70370370370370372</v>
      </c>
      <c r="F56" s="793"/>
      <c r="G56" s="792">
        <f>(G55*100%)/B55</f>
        <v>0.29629629629629628</v>
      </c>
      <c r="H56" s="793"/>
      <c r="I56" s="529"/>
      <c r="J56" s="33" t="s">
        <v>10</v>
      </c>
      <c r="K56" s="185"/>
      <c r="L56" s="575"/>
      <c r="M56" s="792">
        <f>(M55*100%)/K55</f>
        <v>7.407407407407407E-2</v>
      </c>
      <c r="N56" s="793"/>
      <c r="O56" s="792">
        <f>(O55*100%)/K55</f>
        <v>0.77777777777777779</v>
      </c>
      <c r="P56" s="793"/>
      <c r="Q56" s="792">
        <f>(Q55*100%)/K55</f>
        <v>0.14814814814814814</v>
      </c>
      <c r="R56" s="793"/>
      <c r="T56" s="529"/>
      <c r="U56" s="33" t="s">
        <v>10</v>
      </c>
      <c r="V56" s="185"/>
      <c r="W56" s="575"/>
      <c r="X56" s="792">
        <f>(X55*100%)/V55</f>
        <v>0.7407407407407407</v>
      </c>
      <c r="Y56" s="793"/>
      <c r="Z56" s="792">
        <f>(Z55*100%)/V55</f>
        <v>0.25925925925925924</v>
      </c>
      <c r="AA56" s="793"/>
      <c r="AB56" s="792">
        <f>(AB55*100%)/V55</f>
        <v>0</v>
      </c>
      <c r="AC56" s="793"/>
    </row>
    <row r="58" spans="1:29">
      <c r="J58" s="803" t="s">
        <v>210</v>
      </c>
      <c r="K58" s="803"/>
      <c r="L58" s="803"/>
      <c r="M58" s="803"/>
      <c r="N58" s="803"/>
      <c r="O58" s="803"/>
      <c r="P58" s="803"/>
      <c r="Q58" s="803"/>
      <c r="R58" s="803"/>
    </row>
    <row r="59" spans="1:29" s="13" customFormat="1" ht="18" customHeight="1">
      <c r="A59" s="800" t="s">
        <v>77</v>
      </c>
      <c r="B59" s="801"/>
      <c r="C59" s="801"/>
      <c r="D59" s="801"/>
      <c r="E59" s="801"/>
      <c r="F59" s="801"/>
      <c r="G59" s="801"/>
      <c r="H59" s="802"/>
      <c r="I59" s="34"/>
      <c r="J59" s="804"/>
      <c r="K59" s="804"/>
      <c r="L59" s="804"/>
      <c r="M59" s="804"/>
      <c r="N59" s="804"/>
      <c r="O59" s="804"/>
      <c r="P59" s="804"/>
      <c r="Q59" s="804"/>
      <c r="R59" s="804"/>
      <c r="T59" s="34"/>
      <c r="U59" s="800" t="s">
        <v>78</v>
      </c>
      <c r="V59" s="801"/>
      <c r="W59" s="801"/>
      <c r="X59" s="801"/>
      <c r="Y59" s="801"/>
      <c r="Z59" s="801"/>
      <c r="AA59" s="801"/>
      <c r="AB59" s="801"/>
      <c r="AC59" s="802"/>
    </row>
    <row r="60" spans="1:29" s="13" customFormat="1" ht="18.75" customHeight="1">
      <c r="A60" s="35"/>
      <c r="B60" s="381" t="s">
        <v>46</v>
      </c>
      <c r="C60" s="788" t="s">
        <v>47</v>
      </c>
      <c r="D60" s="789"/>
      <c r="E60" s="807" t="s">
        <v>48</v>
      </c>
      <c r="F60" s="808"/>
      <c r="G60" s="788" t="s">
        <v>49</v>
      </c>
      <c r="H60" s="789"/>
      <c r="I60" s="527"/>
      <c r="J60" s="35"/>
      <c r="K60" s="788" t="s">
        <v>46</v>
      </c>
      <c r="L60" s="789"/>
      <c r="M60" s="788" t="s">
        <v>47</v>
      </c>
      <c r="N60" s="789"/>
      <c r="O60" s="796" t="s">
        <v>48</v>
      </c>
      <c r="P60" s="797"/>
      <c r="Q60" s="788" t="s">
        <v>49</v>
      </c>
      <c r="R60" s="789"/>
      <c r="T60" s="527"/>
      <c r="U60" s="35"/>
      <c r="V60" s="788" t="s">
        <v>46</v>
      </c>
      <c r="W60" s="789"/>
      <c r="X60" s="788" t="s">
        <v>47</v>
      </c>
      <c r="Y60" s="789"/>
      <c r="Z60" s="796" t="s">
        <v>48</v>
      </c>
      <c r="AA60" s="797"/>
      <c r="AB60" s="788" t="s">
        <v>49</v>
      </c>
      <c r="AC60" s="789"/>
    </row>
    <row r="61" spans="1:29" s="13" customFormat="1" ht="27.75" customHeight="1">
      <c r="A61" s="35"/>
      <c r="B61" s="382"/>
      <c r="C61" s="790"/>
      <c r="D61" s="791"/>
      <c r="E61" s="809"/>
      <c r="F61" s="810"/>
      <c r="G61" s="790"/>
      <c r="H61" s="791"/>
      <c r="I61" s="527"/>
      <c r="J61" s="35"/>
      <c r="K61" s="790"/>
      <c r="L61" s="791"/>
      <c r="M61" s="790"/>
      <c r="N61" s="791"/>
      <c r="O61" s="798"/>
      <c r="P61" s="799"/>
      <c r="Q61" s="790"/>
      <c r="R61" s="791"/>
      <c r="T61" s="527"/>
      <c r="U61" s="35"/>
      <c r="V61" s="790"/>
      <c r="W61" s="791"/>
      <c r="X61" s="790"/>
      <c r="Y61" s="791"/>
      <c r="Z61" s="798"/>
      <c r="AA61" s="799"/>
      <c r="AB61" s="790"/>
      <c r="AC61" s="791"/>
    </row>
    <row r="62" spans="1:29" s="13" customFormat="1" ht="18.75">
      <c r="A62" s="33" t="s">
        <v>9</v>
      </c>
      <c r="B62" s="573">
        <f>AVERAGE(U48,X48,AA48)</f>
        <v>27</v>
      </c>
      <c r="C62" s="805">
        <f>COUNTIF(AE17:AE46,"высокий")</f>
        <v>5</v>
      </c>
      <c r="D62" s="806"/>
      <c r="E62" s="794">
        <f>COUNTIF(AE17:AE46,"средний")</f>
        <v>17</v>
      </c>
      <c r="F62" s="795"/>
      <c r="G62" s="794">
        <f>COUNTIF(AE17:AE46,"низкий")</f>
        <v>5</v>
      </c>
      <c r="H62" s="795"/>
      <c r="I62" s="528"/>
      <c r="J62" s="33" t="s">
        <v>9</v>
      </c>
      <c r="K62" s="573">
        <f>AVERAGE(V48,Y48,AB48)</f>
        <v>27</v>
      </c>
      <c r="L62" s="574"/>
      <c r="M62" s="805">
        <f>COUNTIF(AG17:AG46,"высокий")</f>
        <v>6</v>
      </c>
      <c r="N62" s="806"/>
      <c r="O62" s="794">
        <f>COUNTIF(AG17:AG46,"средний")</f>
        <v>16</v>
      </c>
      <c r="P62" s="795"/>
      <c r="Q62" s="794">
        <f>COUNTIF(AG17:AG46,"низкий")</f>
        <v>5</v>
      </c>
      <c r="R62" s="795"/>
      <c r="T62" s="528"/>
      <c r="U62" s="33" t="s">
        <v>9</v>
      </c>
      <c r="V62" s="573">
        <f>AVERAGE(W48,Z48,AC48)</f>
        <v>27</v>
      </c>
      <c r="W62" s="574"/>
      <c r="X62" s="805">
        <f>COUNTIF(AI17:AI46,"высокий")</f>
        <v>22</v>
      </c>
      <c r="Y62" s="806"/>
      <c r="Z62" s="794">
        <f>COUNTIF(AI17:AI46,"средний")</f>
        <v>5</v>
      </c>
      <c r="AA62" s="795"/>
      <c r="AB62" s="794">
        <f>COUNTIF(AI17:AI46,"низкий")</f>
        <v>0</v>
      </c>
      <c r="AC62" s="795"/>
    </row>
    <row r="63" spans="1:29" s="13" customFormat="1" ht="18.75">
      <c r="A63" s="33" t="s">
        <v>10</v>
      </c>
      <c r="B63" s="185"/>
      <c r="C63" s="792">
        <f>(C62*100%)/B62</f>
        <v>0.18518518518518517</v>
      </c>
      <c r="D63" s="793"/>
      <c r="E63" s="792">
        <f>(E62*100%)/B62</f>
        <v>0.62962962962962965</v>
      </c>
      <c r="F63" s="793"/>
      <c r="G63" s="792">
        <f>(G62*100%)/B62</f>
        <v>0.18518518518518517</v>
      </c>
      <c r="H63" s="793"/>
      <c r="I63" s="529"/>
      <c r="J63" s="33" t="s">
        <v>10</v>
      </c>
      <c r="K63" s="185"/>
      <c r="L63" s="575"/>
      <c r="M63" s="792">
        <f>(M62*100%)/K62</f>
        <v>0.22222222222222221</v>
      </c>
      <c r="N63" s="793"/>
      <c r="O63" s="792">
        <f>(O62*100%)/K62</f>
        <v>0.59259259259259256</v>
      </c>
      <c r="P63" s="793"/>
      <c r="Q63" s="792">
        <f>(Q62*100%)/K62</f>
        <v>0.18518518518518517</v>
      </c>
      <c r="R63" s="793"/>
      <c r="T63" s="529"/>
      <c r="U63" s="33" t="s">
        <v>10</v>
      </c>
      <c r="V63" s="185"/>
      <c r="W63" s="575"/>
      <c r="X63" s="792">
        <f>(X62*100%)/V62</f>
        <v>0.81481481481481477</v>
      </c>
      <c r="Y63" s="793"/>
      <c r="Z63" s="792">
        <f>(Z62*100%)/V62</f>
        <v>0.18518518518518517</v>
      </c>
      <c r="AA63" s="793"/>
      <c r="AB63" s="792">
        <f>(AB62*100%)/V62</f>
        <v>0</v>
      </c>
      <c r="AC63" s="793"/>
    </row>
    <row r="65" spans="1:36" s="5" customFormat="1" ht="18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</row>
    <row r="66" spans="1:36" s="5" customFormat="1" ht="18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</row>
    <row r="67" spans="1:36" s="5" customFormat="1" ht="18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</row>
    <row r="68" spans="1:36" s="5" customFormat="1" ht="18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</row>
    <row r="69" spans="1:36" s="5" customFormat="1" ht="18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</row>
    <row r="70" spans="1:36" s="5" customFormat="1" ht="18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</row>
    <row r="71" spans="1:36" s="5" customFormat="1" ht="18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</row>
    <row r="72" spans="1:36" s="5" customFormat="1" ht="18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</row>
    <row r="73" spans="1:36" s="5" customFormat="1" ht="18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1:36" s="5" customFormat="1" ht="18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1:36" s="5" customFormat="1" ht="18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1:36" s="5" customFormat="1" ht="18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</row>
    <row r="77" spans="1:36" s="5" customFormat="1" ht="18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</row>
    <row r="78" spans="1:36" s="5" customFormat="1" ht="18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</row>
    <row r="79" spans="1:36" s="5" customFormat="1" ht="18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</row>
    <row r="80" spans="1:36" s="5" customFormat="1" ht="18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 s="3"/>
      <c r="AF80" s="3"/>
      <c r="AG80" s="3"/>
      <c r="AH80" s="3"/>
      <c r="AI80" s="3"/>
      <c r="AJ80"/>
    </row>
    <row r="81" spans="1:36" s="5" customFormat="1" ht="18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 s="3"/>
      <c r="AF81" s="3"/>
      <c r="AG81" s="3"/>
      <c r="AH81" s="3"/>
      <c r="AI81" s="3"/>
      <c r="AJ81"/>
    </row>
    <row r="82" spans="1:36" s="5" customFormat="1" ht="18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</row>
    <row r="83" spans="1:36" s="5" customFormat="1" ht="18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</row>
    <row r="84" spans="1:36" s="5" customFormat="1" ht="18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</row>
    <row r="85" spans="1:36" s="5" customFormat="1" ht="18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</row>
    <row r="86" spans="1:36" s="5" customFormat="1" ht="18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</row>
    <row r="87" spans="1:36" s="5" customFormat="1" ht="18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</row>
    <row r="88" spans="1:36" s="5" customFormat="1" ht="18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</row>
    <row r="89" spans="1:36" s="5" customFormat="1" ht="18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</row>
    <row r="90" spans="1:36" s="5" customFormat="1" ht="18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</row>
  </sheetData>
  <protectedRanges>
    <protectedRange sqref="C7:J8" name="Диапазон1_1_2"/>
  </protectedRanges>
  <mergeCells count="95">
    <mergeCell ref="M62:N62"/>
    <mergeCell ref="M63:N63"/>
    <mergeCell ref="O62:P62"/>
    <mergeCell ref="O63:P63"/>
    <mergeCell ref="Q62:R62"/>
    <mergeCell ref="Q63:R63"/>
    <mergeCell ref="C62:D62"/>
    <mergeCell ref="C63:D63"/>
    <mergeCell ref="C55:D55"/>
    <mergeCell ref="C56:D56"/>
    <mergeCell ref="G55:H55"/>
    <mergeCell ref="G56:H56"/>
    <mergeCell ref="G62:H62"/>
    <mergeCell ref="G63:H63"/>
    <mergeCell ref="E63:F63"/>
    <mergeCell ref="E62:F62"/>
    <mergeCell ref="E60:F61"/>
    <mergeCell ref="A59:H59"/>
    <mergeCell ref="X62:Y62"/>
    <mergeCell ref="X63:Y63"/>
    <mergeCell ref="AB62:AC62"/>
    <mergeCell ref="AB63:AC63"/>
    <mergeCell ref="AB55:AC55"/>
    <mergeCell ref="AB56:AC56"/>
    <mergeCell ref="X55:Y55"/>
    <mergeCell ref="X56:Y56"/>
    <mergeCell ref="AB60:AC61"/>
    <mergeCell ref="Z63:AA63"/>
    <mergeCell ref="Z60:AA61"/>
    <mergeCell ref="Z62:AA62"/>
    <mergeCell ref="AB53:AC54"/>
    <mergeCell ref="X53:Y54"/>
    <mergeCell ref="V53:W54"/>
    <mergeCell ref="V60:W61"/>
    <mergeCell ref="C60:D61"/>
    <mergeCell ref="C53:D54"/>
    <mergeCell ref="G53:H54"/>
    <mergeCell ref="G60:H61"/>
    <mergeCell ref="X60:Y61"/>
    <mergeCell ref="M60:N61"/>
    <mergeCell ref="O60:P61"/>
    <mergeCell ref="Q60:R61"/>
    <mergeCell ref="Q53:R54"/>
    <mergeCell ref="O53:P54"/>
    <mergeCell ref="M53:N54"/>
    <mergeCell ref="M56:N56"/>
    <mergeCell ref="Q56:R56"/>
    <mergeCell ref="O55:P55"/>
    <mergeCell ref="O56:P56"/>
    <mergeCell ref="M55:N55"/>
    <mergeCell ref="Q55:R55"/>
    <mergeCell ref="K60:L61"/>
    <mergeCell ref="AD48:AE48"/>
    <mergeCell ref="AH48:AI48"/>
    <mergeCell ref="E56:F56"/>
    <mergeCell ref="S48:T48"/>
    <mergeCell ref="E55:F55"/>
    <mergeCell ref="E53:F54"/>
    <mergeCell ref="K53:L54"/>
    <mergeCell ref="Z53:AA54"/>
    <mergeCell ref="Z56:AA56"/>
    <mergeCell ref="Z55:AA55"/>
    <mergeCell ref="A52:H52"/>
    <mergeCell ref="J58:R59"/>
    <mergeCell ref="U59:AC59"/>
    <mergeCell ref="U52:AC52"/>
    <mergeCell ref="J52:R52"/>
    <mergeCell ref="A1:AJ1"/>
    <mergeCell ref="A2:AJ2"/>
    <mergeCell ref="A3:AJ3"/>
    <mergeCell ref="A4:AJ4"/>
    <mergeCell ref="A6:B6"/>
    <mergeCell ref="C6:P6"/>
    <mergeCell ref="A48:B48"/>
    <mergeCell ref="C14:E15"/>
    <mergeCell ref="F14:H15"/>
    <mergeCell ref="I14:K15"/>
    <mergeCell ref="O48:P48"/>
    <mergeCell ref="B13:B16"/>
    <mergeCell ref="A13:A16"/>
    <mergeCell ref="Q14:R15"/>
    <mergeCell ref="C8:I8"/>
    <mergeCell ref="C7:P7"/>
    <mergeCell ref="A10:P10"/>
    <mergeCell ref="AH14:AI16"/>
    <mergeCell ref="AD14:AE16"/>
    <mergeCell ref="S14:T16"/>
    <mergeCell ref="O14:P16"/>
    <mergeCell ref="C13:T13"/>
    <mergeCell ref="U13:AI13"/>
    <mergeCell ref="L14:N15"/>
    <mergeCell ref="AF14:AG15"/>
    <mergeCell ref="U14:W15"/>
    <mergeCell ref="X14:Z15"/>
    <mergeCell ref="AA14:AC15"/>
  </mergeCells>
  <phoneticPr fontId="0" type="noConversion"/>
  <printOptions horizontalCentered="1" verticalCentered="1"/>
  <pageMargins left="0.55118110236220474" right="0.55118110236220474" top="0.78740157480314965" bottom="0.59055118110236227" header="0" footer="0"/>
  <pageSetup paperSize="9" scale="25" fitToHeight="30" orientation="landscape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4"/>
  <sheetViews>
    <sheetView view="pageBreakPreview" topLeftCell="A16" zoomScale="50" zoomScaleSheetLayoutView="50" workbookViewId="0">
      <selection activeCell="Q37" sqref="Q37"/>
    </sheetView>
  </sheetViews>
  <sheetFormatPr defaultRowHeight="12.75"/>
  <cols>
    <col min="1" max="1" width="8.85546875" customWidth="1"/>
    <col min="2" max="2" width="32.42578125" customWidth="1"/>
    <col min="3" max="23" width="11.28515625" customWidth="1"/>
    <col min="24" max="24" width="11.7109375" customWidth="1"/>
    <col min="25" max="27" width="15.7109375" customWidth="1"/>
    <col min="28" max="28" width="16" customWidth="1"/>
    <col min="29" max="29" width="16.85546875" customWidth="1"/>
    <col min="30" max="30" width="14.85546875" customWidth="1"/>
    <col min="31" max="31" width="11.7109375" customWidth="1"/>
    <col min="32" max="32" width="14" customWidth="1"/>
    <col min="33" max="33" width="11.7109375" customWidth="1"/>
    <col min="34" max="34" width="14.5703125" customWidth="1"/>
    <col min="35" max="35" width="13" customWidth="1"/>
    <col min="36" max="36" width="12" customWidth="1"/>
    <col min="37" max="37" width="13.7109375" customWidth="1"/>
    <col min="39" max="39" width="14.28515625" customWidth="1"/>
  </cols>
  <sheetData>
    <row r="1" spans="1:37" s="19" customFormat="1" ht="23.25">
      <c r="A1" s="786" t="s">
        <v>52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786"/>
      <c r="AD1" s="786"/>
      <c r="AE1" s="786"/>
      <c r="AF1" s="786"/>
      <c r="AG1" s="786"/>
      <c r="AH1" s="786"/>
      <c r="AI1" s="786"/>
    </row>
    <row r="2" spans="1:37" s="19" customFormat="1" ht="23.25">
      <c r="A2" s="787" t="s">
        <v>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  <c r="AD2" s="787"/>
      <c r="AE2" s="787"/>
      <c r="AF2" s="787"/>
      <c r="AG2" s="787"/>
      <c r="AH2" s="787"/>
      <c r="AI2" s="787"/>
    </row>
    <row r="3" spans="1:37" s="19" customFormat="1" ht="23.25">
      <c r="A3" s="787" t="s">
        <v>80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787"/>
      <c r="AD3" s="787"/>
      <c r="AE3" s="787"/>
      <c r="AF3" s="787"/>
      <c r="AG3" s="787"/>
      <c r="AH3" s="787"/>
      <c r="AI3" s="787"/>
    </row>
    <row r="4" spans="1:37" s="19" customFormat="1" ht="23.25">
      <c r="A4" s="786" t="s">
        <v>120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786"/>
      <c r="AC4" s="786"/>
      <c r="AD4" s="786"/>
      <c r="AE4" s="786"/>
      <c r="AF4" s="786"/>
      <c r="AG4" s="786"/>
      <c r="AH4" s="786"/>
      <c r="AI4" s="786"/>
    </row>
    <row r="5" spans="1:37">
      <c r="A5" s="2"/>
    </row>
    <row r="6" spans="1:37" s="18" customFormat="1" ht="20.25">
      <c r="A6" s="635" t="s">
        <v>31</v>
      </c>
      <c r="B6" s="635"/>
      <c r="C6" s="645" t="str">
        <f>'справка Н.Г.'!D4</f>
        <v>дети 4-5 лет жизни группы №2 общеразвивающей направленности</v>
      </c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7"/>
      <c r="P6" s="530"/>
    </row>
    <row r="7" spans="1:37" s="18" customFormat="1" ht="20.25">
      <c r="A7" s="20" t="s">
        <v>8</v>
      </c>
      <c r="B7" s="20"/>
      <c r="C7" s="822" t="str">
        <f>'справка Н.Г.'!D9</f>
        <v>Касумова Надежда Анатольевна, Чичинская Светлана Николаевна</v>
      </c>
      <c r="D7" s="823"/>
      <c r="E7" s="823"/>
      <c r="F7" s="823"/>
      <c r="G7" s="823"/>
      <c r="H7" s="823"/>
      <c r="I7" s="823"/>
      <c r="J7" s="823"/>
      <c r="K7" s="753"/>
      <c r="L7" s="753"/>
      <c r="M7" s="753"/>
      <c r="N7" s="753"/>
      <c r="O7" s="754"/>
      <c r="P7" s="532"/>
    </row>
    <row r="8" spans="1:37" s="18" customFormat="1" ht="20.25">
      <c r="A8" s="20" t="s">
        <v>7</v>
      </c>
      <c r="B8" s="21" t="str">
        <f>'справка Н.Г.'!C5</f>
        <v>2022-2023</v>
      </c>
      <c r="C8" s="811"/>
      <c r="D8" s="812"/>
      <c r="E8" s="812"/>
      <c r="F8" s="812"/>
      <c r="G8" s="812"/>
      <c r="H8" s="812"/>
      <c r="I8" s="812"/>
      <c r="J8" s="501"/>
    </row>
    <row r="9" spans="1:37" s="18" customFormat="1" ht="20.25">
      <c r="A9" s="22"/>
    </row>
    <row r="10" spans="1:37" s="18" customFormat="1" ht="48" customHeight="1">
      <c r="A10" s="817" t="s">
        <v>125</v>
      </c>
      <c r="B10" s="817"/>
      <c r="C10" s="817"/>
      <c r="D10" s="817"/>
      <c r="E10" s="817"/>
      <c r="F10" s="817"/>
      <c r="G10" s="817"/>
      <c r="H10" s="817"/>
      <c r="I10" s="817"/>
      <c r="J10" s="817"/>
      <c r="K10" s="817"/>
      <c r="L10" s="817"/>
      <c r="M10" s="817"/>
      <c r="N10" s="817"/>
      <c r="O10" s="817"/>
      <c r="P10" s="817"/>
      <c r="Q10" s="817"/>
      <c r="R10" s="817"/>
      <c r="S10" s="817"/>
      <c r="T10" s="817"/>
      <c r="U10" s="817"/>
      <c r="V10" s="817"/>
      <c r="W10" s="817"/>
      <c r="X10" s="817"/>
      <c r="Y10" s="817"/>
      <c r="Z10" s="817"/>
      <c r="AA10" s="817"/>
      <c r="AB10" s="817"/>
      <c r="AC10" s="817"/>
      <c r="AD10" s="817"/>
      <c r="AE10" s="817"/>
      <c r="AF10" s="817"/>
      <c r="AG10" s="817"/>
      <c r="AH10" s="817"/>
      <c r="AI10" s="817"/>
      <c r="AJ10" s="817"/>
      <c r="AK10" s="817"/>
    </row>
    <row r="13" spans="1:37" ht="13.5" thickBot="1"/>
    <row r="14" spans="1:37" ht="19.5" customHeight="1" thickBot="1">
      <c r="A14" s="818"/>
      <c r="B14" s="781" t="s">
        <v>1</v>
      </c>
      <c r="C14" s="642" t="s">
        <v>20</v>
      </c>
      <c r="D14" s="634"/>
      <c r="E14" s="634"/>
      <c r="F14" s="634"/>
      <c r="G14" s="634"/>
      <c r="H14" s="634"/>
      <c r="I14" s="634"/>
      <c r="J14" s="634"/>
      <c r="K14" s="634"/>
      <c r="L14" s="634"/>
      <c r="M14" s="634"/>
      <c r="N14" s="634"/>
      <c r="O14" s="634"/>
      <c r="P14" s="634"/>
      <c r="Q14" s="634"/>
      <c r="R14" s="634"/>
      <c r="S14" s="634"/>
      <c r="T14" s="634"/>
      <c r="U14" s="634"/>
      <c r="V14" s="634"/>
      <c r="W14" s="634"/>
      <c r="X14" s="634"/>
      <c r="Y14" s="634"/>
      <c r="Z14" s="634"/>
      <c r="AA14" s="634"/>
      <c r="AB14" s="634"/>
      <c r="AC14" s="643"/>
    </row>
    <row r="15" spans="1:37" s="3" customFormat="1" ht="193.15" customHeight="1" thickBot="1">
      <c r="A15" s="819"/>
      <c r="B15" s="782"/>
      <c r="C15" s="771" t="s">
        <v>138</v>
      </c>
      <c r="D15" s="772"/>
      <c r="E15" s="773"/>
      <c r="F15" s="771" t="s">
        <v>139</v>
      </c>
      <c r="G15" s="772"/>
      <c r="H15" s="773"/>
      <c r="I15" s="771" t="s">
        <v>141</v>
      </c>
      <c r="J15" s="772"/>
      <c r="K15" s="773"/>
      <c r="L15" s="771" t="s">
        <v>142</v>
      </c>
      <c r="M15" s="772"/>
      <c r="N15" s="773"/>
      <c r="O15" s="771" t="s">
        <v>143</v>
      </c>
      <c r="P15" s="772"/>
      <c r="Q15" s="773"/>
      <c r="R15" s="642" t="s">
        <v>144</v>
      </c>
      <c r="S15" s="634"/>
      <c r="T15" s="643"/>
      <c r="U15" s="642" t="s">
        <v>140</v>
      </c>
      <c r="V15" s="634"/>
      <c r="W15" s="643"/>
      <c r="X15" s="777" t="s">
        <v>41</v>
      </c>
      <c r="Y15" s="778"/>
      <c r="Z15" s="750" t="s">
        <v>42</v>
      </c>
      <c r="AA15" s="751"/>
      <c r="AB15" s="777" t="s">
        <v>43</v>
      </c>
      <c r="AC15" s="778"/>
    </row>
    <row r="16" spans="1:37" s="3" customFormat="1" ht="41.25" customHeight="1" thickBot="1">
      <c r="A16" s="820"/>
      <c r="B16" s="821"/>
      <c r="C16" s="14" t="s">
        <v>39</v>
      </c>
      <c r="D16" s="15" t="s">
        <v>196</v>
      </c>
      <c r="E16" s="16" t="s">
        <v>40</v>
      </c>
      <c r="F16" s="14" t="s">
        <v>39</v>
      </c>
      <c r="G16" s="15" t="s">
        <v>196</v>
      </c>
      <c r="H16" s="16" t="s">
        <v>40</v>
      </c>
      <c r="I16" s="14" t="s">
        <v>39</v>
      </c>
      <c r="J16" s="15" t="s">
        <v>196</v>
      </c>
      <c r="K16" s="16" t="s">
        <v>40</v>
      </c>
      <c r="L16" s="14" t="s">
        <v>39</v>
      </c>
      <c r="M16" s="15" t="s">
        <v>196</v>
      </c>
      <c r="N16" s="16" t="s">
        <v>40</v>
      </c>
      <c r="O16" s="14" t="s">
        <v>39</v>
      </c>
      <c r="P16" s="15" t="s">
        <v>196</v>
      </c>
      <c r="Q16" s="16" t="s">
        <v>40</v>
      </c>
      <c r="R16" s="14" t="s">
        <v>39</v>
      </c>
      <c r="S16" s="15" t="s">
        <v>196</v>
      </c>
      <c r="T16" s="16" t="s">
        <v>40</v>
      </c>
      <c r="U16" s="14" t="s">
        <v>39</v>
      </c>
      <c r="V16" s="15" t="s">
        <v>196</v>
      </c>
      <c r="W16" s="16" t="s">
        <v>40</v>
      </c>
      <c r="X16" s="771"/>
      <c r="Y16" s="773"/>
      <c r="Z16" s="750"/>
      <c r="AA16" s="751"/>
      <c r="AB16" s="771"/>
      <c r="AC16" s="773"/>
    </row>
    <row r="17" spans="1:29" s="19" customFormat="1" ht="22.7" customHeight="1">
      <c r="A17" s="23">
        <v>1</v>
      </c>
      <c r="B17" s="309" t="str">
        <f>реч.разв.!B17</f>
        <v>А. Мухаммадазиз</v>
      </c>
      <c r="C17" s="477">
        <v>1</v>
      </c>
      <c r="D17" s="533">
        <v>1</v>
      </c>
      <c r="E17" s="534">
        <v>2</v>
      </c>
      <c r="F17" s="477">
        <v>1</v>
      </c>
      <c r="G17" s="533">
        <v>1</v>
      </c>
      <c r="H17" s="534">
        <v>2</v>
      </c>
      <c r="I17" s="477">
        <v>1</v>
      </c>
      <c r="J17" s="533">
        <v>1</v>
      </c>
      <c r="K17" s="534">
        <v>2</v>
      </c>
      <c r="L17" s="477">
        <v>1</v>
      </c>
      <c r="M17" s="533">
        <v>1</v>
      </c>
      <c r="N17" s="534">
        <v>2</v>
      </c>
      <c r="O17" s="477">
        <v>1</v>
      </c>
      <c r="P17" s="533">
        <v>1</v>
      </c>
      <c r="Q17" s="534">
        <v>2</v>
      </c>
      <c r="R17" s="477">
        <v>1</v>
      </c>
      <c r="S17" s="533">
        <v>1</v>
      </c>
      <c r="T17" s="534">
        <v>2</v>
      </c>
      <c r="U17" s="477">
        <v>1</v>
      </c>
      <c r="V17" s="533">
        <v>1</v>
      </c>
      <c r="W17" s="534">
        <v>2</v>
      </c>
      <c r="X17" s="26">
        <f>SUM(C17,F17,I17,L17,O17,R17,U17)</f>
        <v>7</v>
      </c>
      <c r="Y17" s="25" t="str">
        <f>IF(X17&lt;11,"низкий",IF(X17&lt;18,"средний",IF(X17&gt;17,"высокий")))</f>
        <v>низкий</v>
      </c>
      <c r="Z17" s="26">
        <f>SUM(D17,G17,J17,M17,P17,S17,V17)</f>
        <v>7</v>
      </c>
      <c r="AA17" s="493" t="str">
        <f>IF(Z17&lt;11,"низкий",IF(Z17&lt;18,"средний",IF(Z17&gt;17,"высокий")))</f>
        <v>низкий</v>
      </c>
      <c r="AB17" s="27">
        <f>SUM(E17,H17,K17,N17,Q17,T17,W17)</f>
        <v>14</v>
      </c>
      <c r="AC17" s="28" t="str">
        <f>IF(AB17&lt;11,"низкий",IF(AB17&lt;18,"средний",IF(AB17&gt;17,"высокий")))</f>
        <v>средний</v>
      </c>
    </row>
    <row r="18" spans="1:29" s="19" customFormat="1" ht="22.7" customHeight="1">
      <c r="A18" s="23">
        <v>2</v>
      </c>
      <c r="B18" s="309" t="str">
        <f>реч.разв.!B18</f>
        <v xml:space="preserve">Б. Ильнур </v>
      </c>
      <c r="C18" s="498">
        <v>1</v>
      </c>
      <c r="D18" s="535">
        <v>2</v>
      </c>
      <c r="E18" s="536">
        <v>3</v>
      </c>
      <c r="F18" s="498">
        <v>2</v>
      </c>
      <c r="G18" s="535">
        <v>2</v>
      </c>
      <c r="H18" s="536">
        <v>3</v>
      </c>
      <c r="I18" s="498">
        <v>2</v>
      </c>
      <c r="J18" s="535">
        <v>2</v>
      </c>
      <c r="K18" s="536">
        <v>3</v>
      </c>
      <c r="L18" s="498">
        <v>2</v>
      </c>
      <c r="M18" s="535">
        <v>2</v>
      </c>
      <c r="N18" s="536">
        <v>3</v>
      </c>
      <c r="O18" s="498">
        <v>1</v>
      </c>
      <c r="P18" s="535">
        <v>2</v>
      </c>
      <c r="Q18" s="536">
        <v>3</v>
      </c>
      <c r="R18" s="498">
        <v>2</v>
      </c>
      <c r="S18" s="535">
        <v>2</v>
      </c>
      <c r="T18" s="536">
        <v>3</v>
      </c>
      <c r="U18" s="498">
        <v>1</v>
      </c>
      <c r="V18" s="535">
        <v>1</v>
      </c>
      <c r="W18" s="536">
        <v>2</v>
      </c>
      <c r="X18" s="29">
        <f>SUM(C18,F18,I18,L18,O18,R18,U18)</f>
        <v>11</v>
      </c>
      <c r="Y18" s="25" t="str">
        <f>IF(X18&lt;11,"низкий",IF(X18&lt;18,"средний",IF(X18&gt;17,"высокий")))</f>
        <v>средний</v>
      </c>
      <c r="Z18" s="494">
        <f>SUM(D18,G18,J18,M18,P18,S18,V18)</f>
        <v>13</v>
      </c>
      <c r="AA18" s="493" t="str">
        <f>IF(Z18&lt;11,"низкий",IF(Z18&lt;18,"средний",IF(Z18&gt;17,"высокий")))</f>
        <v>средний</v>
      </c>
      <c r="AB18" s="30">
        <f>SUM(E18,H18,K18,N18,Q18,T18,W18)</f>
        <v>20</v>
      </c>
      <c r="AC18" s="42" t="str">
        <f>IF(AB18&lt;11,"низкий",IF(AB18&lt;18,"средний",IF(AB18&gt;17,"высокий")))</f>
        <v>высокий</v>
      </c>
    </row>
    <row r="19" spans="1:29" s="19" customFormat="1" ht="22.7" customHeight="1">
      <c r="A19" s="23">
        <v>3</v>
      </c>
      <c r="B19" s="309" t="str">
        <f>реч.разв.!B19</f>
        <v>Б. Виталина</v>
      </c>
      <c r="C19" s="498">
        <v>2</v>
      </c>
      <c r="D19" s="535">
        <v>2</v>
      </c>
      <c r="E19" s="536">
        <v>3</v>
      </c>
      <c r="F19" s="498">
        <v>2</v>
      </c>
      <c r="G19" s="535">
        <v>2</v>
      </c>
      <c r="H19" s="536">
        <v>3</v>
      </c>
      <c r="I19" s="498">
        <v>2</v>
      </c>
      <c r="J19" s="535">
        <v>2</v>
      </c>
      <c r="K19" s="536">
        <v>3</v>
      </c>
      <c r="L19" s="498">
        <v>2</v>
      </c>
      <c r="M19" s="535">
        <v>3</v>
      </c>
      <c r="N19" s="536">
        <v>3</v>
      </c>
      <c r="O19" s="498">
        <v>1</v>
      </c>
      <c r="P19" s="535">
        <v>2</v>
      </c>
      <c r="Q19" s="536">
        <v>3</v>
      </c>
      <c r="R19" s="498">
        <v>1</v>
      </c>
      <c r="S19" s="535">
        <v>2</v>
      </c>
      <c r="T19" s="536">
        <v>3</v>
      </c>
      <c r="U19" s="498">
        <v>2</v>
      </c>
      <c r="V19" s="535">
        <v>2</v>
      </c>
      <c r="W19" s="536">
        <v>3</v>
      </c>
      <c r="X19" s="494">
        <f t="shared" ref="X19:X43" si="0">SUM(C19,F19,I19,L19,O19,R19,U19)</f>
        <v>12</v>
      </c>
      <c r="Y19" s="25" t="str">
        <f t="shared" ref="Y19:Y40" si="1">IF(X19&lt;11,"низкий",IF(X19&lt;18,"средний",IF(X19&gt;17,"высокий")))</f>
        <v>средний</v>
      </c>
      <c r="Z19" s="494">
        <f t="shared" ref="Z19:Z43" si="2">SUM(D19,G19,J19,M19,P19,S19,V19)</f>
        <v>15</v>
      </c>
      <c r="AA19" s="493" t="str">
        <f t="shared" ref="AA19:AA43" si="3">IF(Z19&lt;11,"низкий",IF(Z19&lt;18,"средний",IF(Z19&gt;17,"высокий")))</f>
        <v>средний</v>
      </c>
      <c r="AB19" s="30">
        <f t="shared" ref="AB19:AB40" si="4">SUM(E19,H19,K19,N19,Q19,T19,W19)</f>
        <v>21</v>
      </c>
      <c r="AC19" s="42" t="str">
        <f t="shared" ref="AC19:AC40" si="5">IF(AB19&lt;11,"низкий",IF(AB19&lt;18,"средний",IF(AB19&gt;17,"высокий")))</f>
        <v>высокий</v>
      </c>
    </row>
    <row r="20" spans="1:29" s="19" customFormat="1" ht="22.7" customHeight="1">
      <c r="A20" s="23">
        <v>4</v>
      </c>
      <c r="B20" s="309" t="str">
        <f>реч.разв.!B20</f>
        <v xml:space="preserve">Б. Зубаил </v>
      </c>
      <c r="C20" s="498">
        <v>1</v>
      </c>
      <c r="D20" s="535">
        <v>1</v>
      </c>
      <c r="E20" s="536">
        <v>2</v>
      </c>
      <c r="F20" s="498">
        <v>1</v>
      </c>
      <c r="G20" s="535">
        <v>1</v>
      </c>
      <c r="H20" s="536">
        <v>2</v>
      </c>
      <c r="I20" s="498">
        <v>1</v>
      </c>
      <c r="J20" s="535">
        <v>1</v>
      </c>
      <c r="K20" s="536">
        <v>2</v>
      </c>
      <c r="L20" s="498">
        <v>1</v>
      </c>
      <c r="M20" s="535">
        <v>1</v>
      </c>
      <c r="N20" s="536">
        <v>2</v>
      </c>
      <c r="O20" s="498">
        <v>1</v>
      </c>
      <c r="P20" s="535">
        <v>1</v>
      </c>
      <c r="Q20" s="536">
        <v>2</v>
      </c>
      <c r="R20" s="498">
        <v>1</v>
      </c>
      <c r="S20" s="535">
        <v>1</v>
      </c>
      <c r="T20" s="536">
        <v>2</v>
      </c>
      <c r="U20" s="498">
        <v>1</v>
      </c>
      <c r="V20" s="535">
        <v>1</v>
      </c>
      <c r="W20" s="536">
        <v>2</v>
      </c>
      <c r="X20" s="494">
        <f t="shared" si="0"/>
        <v>7</v>
      </c>
      <c r="Y20" s="25" t="str">
        <f t="shared" si="1"/>
        <v>низкий</v>
      </c>
      <c r="Z20" s="494">
        <f t="shared" si="2"/>
        <v>7</v>
      </c>
      <c r="AA20" s="493" t="str">
        <f t="shared" si="3"/>
        <v>низкий</v>
      </c>
      <c r="AB20" s="30">
        <f t="shared" si="4"/>
        <v>14</v>
      </c>
      <c r="AC20" s="42" t="str">
        <f t="shared" si="5"/>
        <v>средний</v>
      </c>
    </row>
    <row r="21" spans="1:29" s="19" customFormat="1" ht="22.7" customHeight="1">
      <c r="A21" s="23">
        <v>5</v>
      </c>
      <c r="B21" s="309" t="str">
        <f>реч.разв.!B21</f>
        <v xml:space="preserve">В. Илья </v>
      </c>
      <c r="C21" s="498">
        <v>2</v>
      </c>
      <c r="D21" s="535">
        <v>2</v>
      </c>
      <c r="E21" s="536">
        <v>3</v>
      </c>
      <c r="F21" s="498">
        <v>2</v>
      </c>
      <c r="G21" s="535">
        <v>2</v>
      </c>
      <c r="H21" s="536">
        <v>3</v>
      </c>
      <c r="I21" s="498">
        <v>2</v>
      </c>
      <c r="J21" s="535">
        <v>2</v>
      </c>
      <c r="K21" s="536">
        <v>3</v>
      </c>
      <c r="L21" s="498">
        <v>2</v>
      </c>
      <c r="M21" s="535">
        <v>2</v>
      </c>
      <c r="N21" s="536">
        <v>3</v>
      </c>
      <c r="O21" s="498">
        <v>2</v>
      </c>
      <c r="P21" s="535">
        <v>2</v>
      </c>
      <c r="Q21" s="536">
        <v>3</v>
      </c>
      <c r="R21" s="498">
        <v>1</v>
      </c>
      <c r="S21" s="535">
        <v>2</v>
      </c>
      <c r="T21" s="536">
        <v>3</v>
      </c>
      <c r="U21" s="498">
        <v>2</v>
      </c>
      <c r="V21" s="535">
        <v>2</v>
      </c>
      <c r="W21" s="536">
        <v>3</v>
      </c>
      <c r="X21" s="494">
        <f t="shared" si="0"/>
        <v>13</v>
      </c>
      <c r="Y21" s="25" t="str">
        <f t="shared" si="1"/>
        <v>средний</v>
      </c>
      <c r="Z21" s="494">
        <f t="shared" si="2"/>
        <v>14</v>
      </c>
      <c r="AA21" s="493" t="str">
        <f t="shared" si="3"/>
        <v>средний</v>
      </c>
      <c r="AB21" s="30">
        <f t="shared" si="4"/>
        <v>21</v>
      </c>
      <c r="AC21" s="42" t="str">
        <f t="shared" si="5"/>
        <v>высокий</v>
      </c>
    </row>
    <row r="22" spans="1:29" s="19" customFormat="1" ht="22.7" customHeight="1">
      <c r="A22" s="23">
        <v>6</v>
      </c>
      <c r="B22" s="309" t="str">
        <f>реч.разв.!B22</f>
        <v xml:space="preserve">В. Антон </v>
      </c>
      <c r="C22" s="498">
        <v>2</v>
      </c>
      <c r="D22" s="535">
        <v>2</v>
      </c>
      <c r="E22" s="536">
        <v>3</v>
      </c>
      <c r="F22" s="498">
        <v>2</v>
      </c>
      <c r="G22" s="535">
        <v>2</v>
      </c>
      <c r="H22" s="536">
        <v>3</v>
      </c>
      <c r="I22" s="498">
        <v>2</v>
      </c>
      <c r="J22" s="535">
        <v>2</v>
      </c>
      <c r="K22" s="536">
        <v>3</v>
      </c>
      <c r="L22" s="498">
        <v>2</v>
      </c>
      <c r="M22" s="535">
        <v>2</v>
      </c>
      <c r="N22" s="536">
        <v>3</v>
      </c>
      <c r="O22" s="498">
        <v>2</v>
      </c>
      <c r="P22" s="535">
        <v>2</v>
      </c>
      <c r="Q22" s="536">
        <v>3</v>
      </c>
      <c r="R22" s="498">
        <v>1</v>
      </c>
      <c r="S22" s="535">
        <v>2</v>
      </c>
      <c r="T22" s="536">
        <v>3</v>
      </c>
      <c r="U22" s="498">
        <v>2</v>
      </c>
      <c r="V22" s="535">
        <v>2</v>
      </c>
      <c r="W22" s="536">
        <v>3</v>
      </c>
      <c r="X22" s="494">
        <f t="shared" si="0"/>
        <v>13</v>
      </c>
      <c r="Y22" s="25" t="str">
        <f t="shared" si="1"/>
        <v>средний</v>
      </c>
      <c r="Z22" s="494">
        <f t="shared" si="2"/>
        <v>14</v>
      </c>
      <c r="AA22" s="493" t="str">
        <f t="shared" si="3"/>
        <v>средний</v>
      </c>
      <c r="AB22" s="30">
        <f t="shared" si="4"/>
        <v>21</v>
      </c>
      <c r="AC22" s="42" t="str">
        <f t="shared" si="5"/>
        <v>высокий</v>
      </c>
    </row>
    <row r="23" spans="1:29" s="19" customFormat="1" ht="22.7" customHeight="1">
      <c r="A23" s="23">
        <v>7</v>
      </c>
      <c r="B23" s="309" t="str">
        <f>реч.разв.!B23</f>
        <v xml:space="preserve">Г. Байсангур </v>
      </c>
      <c r="C23" s="498">
        <v>1</v>
      </c>
      <c r="D23" s="535">
        <v>2</v>
      </c>
      <c r="E23" s="536">
        <v>2</v>
      </c>
      <c r="F23" s="498">
        <v>2</v>
      </c>
      <c r="G23" s="535">
        <v>2</v>
      </c>
      <c r="H23" s="536">
        <v>3</v>
      </c>
      <c r="I23" s="498">
        <v>1</v>
      </c>
      <c r="J23" s="535">
        <v>1</v>
      </c>
      <c r="K23" s="536">
        <v>2</v>
      </c>
      <c r="L23" s="498">
        <v>2</v>
      </c>
      <c r="M23" s="535">
        <v>2</v>
      </c>
      <c r="N23" s="536">
        <v>3</v>
      </c>
      <c r="O23" s="498">
        <v>1</v>
      </c>
      <c r="P23" s="535">
        <v>2</v>
      </c>
      <c r="Q23" s="536">
        <v>3</v>
      </c>
      <c r="R23" s="498">
        <v>2</v>
      </c>
      <c r="S23" s="535">
        <v>2</v>
      </c>
      <c r="T23" s="536">
        <v>3</v>
      </c>
      <c r="U23" s="498">
        <v>2</v>
      </c>
      <c r="V23" s="535">
        <v>2</v>
      </c>
      <c r="W23" s="536">
        <v>3</v>
      </c>
      <c r="X23" s="494">
        <f t="shared" si="0"/>
        <v>11</v>
      </c>
      <c r="Y23" s="25" t="str">
        <f t="shared" si="1"/>
        <v>средний</v>
      </c>
      <c r="Z23" s="494">
        <f t="shared" si="2"/>
        <v>13</v>
      </c>
      <c r="AA23" s="493" t="str">
        <f t="shared" si="3"/>
        <v>средний</v>
      </c>
      <c r="AB23" s="30">
        <f t="shared" si="4"/>
        <v>19</v>
      </c>
      <c r="AC23" s="42" t="str">
        <f t="shared" si="5"/>
        <v>высокий</v>
      </c>
    </row>
    <row r="24" spans="1:29" s="19" customFormat="1" ht="22.7" customHeight="1">
      <c r="A24" s="23">
        <v>8</v>
      </c>
      <c r="B24" s="309" t="str">
        <f>реч.разв.!B24</f>
        <v xml:space="preserve">Г. Антонина </v>
      </c>
      <c r="C24" s="498">
        <v>2</v>
      </c>
      <c r="D24" s="535">
        <v>2</v>
      </c>
      <c r="E24" s="536">
        <v>3</v>
      </c>
      <c r="F24" s="498">
        <v>3</v>
      </c>
      <c r="G24" s="535">
        <v>3</v>
      </c>
      <c r="H24" s="536">
        <v>3</v>
      </c>
      <c r="I24" s="498">
        <v>2</v>
      </c>
      <c r="J24" s="535">
        <v>2</v>
      </c>
      <c r="K24" s="536">
        <v>3</v>
      </c>
      <c r="L24" s="498">
        <v>2</v>
      </c>
      <c r="M24" s="535">
        <v>2</v>
      </c>
      <c r="N24" s="536">
        <v>3</v>
      </c>
      <c r="O24" s="498">
        <v>2</v>
      </c>
      <c r="P24" s="535">
        <v>2</v>
      </c>
      <c r="Q24" s="536">
        <v>3</v>
      </c>
      <c r="R24" s="498">
        <v>2</v>
      </c>
      <c r="S24" s="535">
        <v>2</v>
      </c>
      <c r="T24" s="536">
        <v>3</v>
      </c>
      <c r="U24" s="498">
        <v>2</v>
      </c>
      <c r="V24" s="535">
        <v>2</v>
      </c>
      <c r="W24" s="536">
        <v>3</v>
      </c>
      <c r="X24" s="494">
        <f t="shared" si="0"/>
        <v>15</v>
      </c>
      <c r="Y24" s="25" t="str">
        <f t="shared" si="1"/>
        <v>средний</v>
      </c>
      <c r="Z24" s="494">
        <f t="shared" si="2"/>
        <v>15</v>
      </c>
      <c r="AA24" s="493" t="str">
        <f t="shared" si="3"/>
        <v>средний</v>
      </c>
      <c r="AB24" s="30">
        <f t="shared" si="4"/>
        <v>21</v>
      </c>
      <c r="AC24" s="42" t="str">
        <f t="shared" si="5"/>
        <v>высокий</v>
      </c>
    </row>
    <row r="25" spans="1:29" s="19" customFormat="1" ht="22.7" customHeight="1">
      <c r="A25" s="23">
        <v>9</v>
      </c>
      <c r="B25" s="309" t="str">
        <f>реч.разв.!B25</f>
        <v xml:space="preserve">Д. Полина </v>
      </c>
      <c r="C25" s="498">
        <v>3</v>
      </c>
      <c r="D25" s="535">
        <v>3</v>
      </c>
      <c r="E25" s="536">
        <v>3</v>
      </c>
      <c r="F25" s="498">
        <v>3</v>
      </c>
      <c r="G25" s="535">
        <v>3</v>
      </c>
      <c r="H25" s="536">
        <v>3</v>
      </c>
      <c r="I25" s="498">
        <v>3</v>
      </c>
      <c r="J25" s="535">
        <v>3</v>
      </c>
      <c r="K25" s="536">
        <v>3</v>
      </c>
      <c r="L25" s="498">
        <v>3</v>
      </c>
      <c r="M25" s="535">
        <v>3</v>
      </c>
      <c r="N25" s="536">
        <v>3</v>
      </c>
      <c r="O25" s="498">
        <v>2</v>
      </c>
      <c r="P25" s="535">
        <v>3</v>
      </c>
      <c r="Q25" s="536">
        <v>3</v>
      </c>
      <c r="R25" s="498">
        <v>2</v>
      </c>
      <c r="S25" s="535">
        <v>2</v>
      </c>
      <c r="T25" s="536">
        <v>3</v>
      </c>
      <c r="U25" s="498">
        <v>2</v>
      </c>
      <c r="V25" s="535">
        <v>3</v>
      </c>
      <c r="W25" s="536">
        <v>3</v>
      </c>
      <c r="X25" s="494">
        <f t="shared" si="0"/>
        <v>18</v>
      </c>
      <c r="Y25" s="25" t="str">
        <f t="shared" si="1"/>
        <v>высокий</v>
      </c>
      <c r="Z25" s="494">
        <f t="shared" si="2"/>
        <v>20</v>
      </c>
      <c r="AA25" s="493" t="str">
        <f t="shared" si="3"/>
        <v>высокий</v>
      </c>
      <c r="AB25" s="30">
        <f t="shared" si="4"/>
        <v>21</v>
      </c>
      <c r="AC25" s="42" t="str">
        <f t="shared" si="5"/>
        <v>высокий</v>
      </c>
    </row>
    <row r="26" spans="1:29" s="19" customFormat="1" ht="22.7" customHeight="1">
      <c r="A26" s="23">
        <v>10</v>
      </c>
      <c r="B26" s="309" t="str">
        <f>реч.разв.!B26</f>
        <v xml:space="preserve">Е. Евгений </v>
      </c>
      <c r="C26" s="498">
        <v>2</v>
      </c>
      <c r="D26" s="535">
        <v>2</v>
      </c>
      <c r="E26" s="536">
        <v>3</v>
      </c>
      <c r="F26" s="498">
        <v>2</v>
      </c>
      <c r="G26" s="535">
        <v>2</v>
      </c>
      <c r="H26" s="536">
        <v>3</v>
      </c>
      <c r="I26" s="498">
        <v>2</v>
      </c>
      <c r="J26" s="535">
        <v>2</v>
      </c>
      <c r="K26" s="536">
        <v>3</v>
      </c>
      <c r="L26" s="498">
        <v>2</v>
      </c>
      <c r="M26" s="535">
        <v>2</v>
      </c>
      <c r="N26" s="536">
        <v>3</v>
      </c>
      <c r="O26" s="498">
        <v>2</v>
      </c>
      <c r="P26" s="535">
        <v>2</v>
      </c>
      <c r="Q26" s="536">
        <v>3</v>
      </c>
      <c r="R26" s="498">
        <v>2</v>
      </c>
      <c r="S26" s="535">
        <v>2</v>
      </c>
      <c r="T26" s="536">
        <v>3</v>
      </c>
      <c r="U26" s="498">
        <v>2</v>
      </c>
      <c r="V26" s="535">
        <v>2</v>
      </c>
      <c r="W26" s="536">
        <v>3</v>
      </c>
      <c r="X26" s="494">
        <f t="shared" si="0"/>
        <v>14</v>
      </c>
      <c r="Y26" s="25" t="str">
        <f t="shared" si="1"/>
        <v>средний</v>
      </c>
      <c r="Z26" s="494">
        <f t="shared" si="2"/>
        <v>14</v>
      </c>
      <c r="AA26" s="493" t="str">
        <f t="shared" si="3"/>
        <v>средний</v>
      </c>
      <c r="AB26" s="30">
        <f t="shared" si="4"/>
        <v>21</v>
      </c>
      <c r="AC26" s="42" t="str">
        <f t="shared" si="5"/>
        <v>высокий</v>
      </c>
    </row>
    <row r="27" spans="1:29" s="19" customFormat="1" ht="22.7" customHeight="1">
      <c r="A27" s="23">
        <v>11</v>
      </c>
      <c r="B27" s="309" t="str">
        <f>реч.разв.!B27</f>
        <v xml:space="preserve">К.Мирон </v>
      </c>
      <c r="C27" s="498">
        <v>2</v>
      </c>
      <c r="D27" s="535">
        <v>2</v>
      </c>
      <c r="E27" s="536">
        <v>3</v>
      </c>
      <c r="F27" s="498">
        <v>2</v>
      </c>
      <c r="G27" s="535">
        <v>2</v>
      </c>
      <c r="H27" s="536">
        <v>3</v>
      </c>
      <c r="I27" s="498">
        <v>2</v>
      </c>
      <c r="J27" s="535">
        <v>2</v>
      </c>
      <c r="K27" s="536">
        <v>3</v>
      </c>
      <c r="L27" s="498">
        <v>1</v>
      </c>
      <c r="M27" s="535">
        <v>2</v>
      </c>
      <c r="N27" s="536">
        <v>3</v>
      </c>
      <c r="O27" s="498">
        <v>1</v>
      </c>
      <c r="P27" s="535">
        <v>2</v>
      </c>
      <c r="Q27" s="536">
        <v>2</v>
      </c>
      <c r="R27" s="498">
        <v>1</v>
      </c>
      <c r="S27" s="535">
        <v>2</v>
      </c>
      <c r="T27" s="536">
        <v>3</v>
      </c>
      <c r="U27" s="498">
        <v>2</v>
      </c>
      <c r="V27" s="535">
        <v>2</v>
      </c>
      <c r="W27" s="536">
        <v>3</v>
      </c>
      <c r="X27" s="494">
        <f t="shared" si="0"/>
        <v>11</v>
      </c>
      <c r="Y27" s="25" t="str">
        <f t="shared" si="1"/>
        <v>средний</v>
      </c>
      <c r="Z27" s="494">
        <f t="shared" si="2"/>
        <v>14</v>
      </c>
      <c r="AA27" s="493" t="str">
        <f t="shared" si="3"/>
        <v>средний</v>
      </c>
      <c r="AB27" s="30">
        <f t="shared" si="4"/>
        <v>20</v>
      </c>
      <c r="AC27" s="42" t="str">
        <f t="shared" si="5"/>
        <v>высокий</v>
      </c>
    </row>
    <row r="28" spans="1:29" s="19" customFormat="1" ht="22.7" customHeight="1">
      <c r="A28" s="23">
        <v>12</v>
      </c>
      <c r="B28" s="309" t="str">
        <f>реч.разв.!B28</f>
        <v>К. Ульяна</v>
      </c>
      <c r="C28" s="498">
        <v>2</v>
      </c>
      <c r="D28" s="535">
        <v>2</v>
      </c>
      <c r="E28" s="536">
        <v>3</v>
      </c>
      <c r="F28" s="498">
        <v>2</v>
      </c>
      <c r="G28" s="535">
        <v>2</v>
      </c>
      <c r="H28" s="536">
        <v>3</v>
      </c>
      <c r="I28" s="498">
        <v>2</v>
      </c>
      <c r="J28" s="535">
        <v>2</v>
      </c>
      <c r="K28" s="536">
        <v>3</v>
      </c>
      <c r="L28" s="498">
        <v>1</v>
      </c>
      <c r="M28" s="535">
        <v>2</v>
      </c>
      <c r="N28" s="536">
        <v>3</v>
      </c>
      <c r="O28" s="498">
        <v>1</v>
      </c>
      <c r="P28" s="535">
        <v>2</v>
      </c>
      <c r="Q28" s="536">
        <v>2</v>
      </c>
      <c r="R28" s="498">
        <v>1</v>
      </c>
      <c r="S28" s="535">
        <v>2</v>
      </c>
      <c r="T28" s="536">
        <v>3</v>
      </c>
      <c r="U28" s="498">
        <v>2</v>
      </c>
      <c r="V28" s="535">
        <v>2</v>
      </c>
      <c r="W28" s="536">
        <v>3</v>
      </c>
      <c r="X28" s="494">
        <f t="shared" si="0"/>
        <v>11</v>
      </c>
      <c r="Y28" s="25" t="str">
        <f t="shared" si="1"/>
        <v>средний</v>
      </c>
      <c r="Z28" s="494">
        <f t="shared" si="2"/>
        <v>14</v>
      </c>
      <c r="AA28" s="493" t="str">
        <f t="shared" si="3"/>
        <v>средний</v>
      </c>
      <c r="AB28" s="30">
        <f t="shared" si="4"/>
        <v>20</v>
      </c>
      <c r="AC28" s="42" t="str">
        <f t="shared" si="5"/>
        <v>высокий</v>
      </c>
    </row>
    <row r="29" spans="1:29" s="19" customFormat="1" ht="22.7" customHeight="1">
      <c r="A29" s="23">
        <v>13</v>
      </c>
      <c r="B29" s="309" t="str">
        <f>реч.разв.!B29</f>
        <v xml:space="preserve">К. Аделина </v>
      </c>
      <c r="C29" s="498">
        <v>2</v>
      </c>
      <c r="D29" s="535">
        <v>2</v>
      </c>
      <c r="E29" s="536">
        <v>3</v>
      </c>
      <c r="F29" s="498">
        <v>2</v>
      </c>
      <c r="G29" s="535">
        <v>2</v>
      </c>
      <c r="H29" s="536">
        <v>3</v>
      </c>
      <c r="I29" s="498">
        <v>2</v>
      </c>
      <c r="J29" s="535">
        <v>2</v>
      </c>
      <c r="K29" s="536">
        <v>3</v>
      </c>
      <c r="L29" s="498">
        <v>2</v>
      </c>
      <c r="M29" s="535">
        <v>2</v>
      </c>
      <c r="N29" s="536">
        <v>3</v>
      </c>
      <c r="O29" s="498">
        <v>2</v>
      </c>
      <c r="P29" s="535">
        <v>2</v>
      </c>
      <c r="Q29" s="536">
        <v>3</v>
      </c>
      <c r="R29" s="498">
        <v>2</v>
      </c>
      <c r="S29" s="535">
        <v>2</v>
      </c>
      <c r="T29" s="536">
        <v>3</v>
      </c>
      <c r="U29" s="498">
        <v>2</v>
      </c>
      <c r="V29" s="535">
        <v>2</v>
      </c>
      <c r="W29" s="536">
        <v>3</v>
      </c>
      <c r="X29" s="494">
        <f t="shared" si="0"/>
        <v>14</v>
      </c>
      <c r="Y29" s="25" t="str">
        <f t="shared" si="1"/>
        <v>средний</v>
      </c>
      <c r="Z29" s="494">
        <f t="shared" si="2"/>
        <v>14</v>
      </c>
      <c r="AA29" s="493" t="str">
        <f t="shared" si="3"/>
        <v>средний</v>
      </c>
      <c r="AB29" s="30">
        <f t="shared" si="4"/>
        <v>21</v>
      </c>
      <c r="AC29" s="42" t="str">
        <f t="shared" si="5"/>
        <v>высокий</v>
      </c>
    </row>
    <row r="30" spans="1:29" s="19" customFormat="1" ht="22.7" customHeight="1">
      <c r="A30" s="23">
        <v>14</v>
      </c>
      <c r="B30" s="309" t="str">
        <f>реч.разв.!B30</f>
        <v>М. Руслан</v>
      </c>
      <c r="C30" s="498">
        <v>2</v>
      </c>
      <c r="D30" s="535">
        <v>2</v>
      </c>
      <c r="E30" s="536">
        <v>3</v>
      </c>
      <c r="F30" s="498">
        <v>2</v>
      </c>
      <c r="G30" s="535">
        <v>2</v>
      </c>
      <c r="H30" s="536">
        <v>3</v>
      </c>
      <c r="I30" s="498">
        <v>2</v>
      </c>
      <c r="J30" s="535">
        <v>2</v>
      </c>
      <c r="K30" s="536">
        <v>3</v>
      </c>
      <c r="L30" s="498">
        <v>2</v>
      </c>
      <c r="M30" s="535">
        <v>2</v>
      </c>
      <c r="N30" s="536">
        <v>3</v>
      </c>
      <c r="O30" s="498">
        <v>2</v>
      </c>
      <c r="P30" s="535">
        <v>2</v>
      </c>
      <c r="Q30" s="536">
        <v>3</v>
      </c>
      <c r="R30" s="498">
        <v>1</v>
      </c>
      <c r="S30" s="535">
        <v>2</v>
      </c>
      <c r="T30" s="536">
        <v>3</v>
      </c>
      <c r="U30" s="498">
        <v>2</v>
      </c>
      <c r="V30" s="535">
        <v>2</v>
      </c>
      <c r="W30" s="536">
        <v>3</v>
      </c>
      <c r="X30" s="494">
        <f t="shared" si="0"/>
        <v>13</v>
      </c>
      <c r="Y30" s="25" t="str">
        <f t="shared" si="1"/>
        <v>средний</v>
      </c>
      <c r="Z30" s="494">
        <f t="shared" si="2"/>
        <v>14</v>
      </c>
      <c r="AA30" s="493" t="str">
        <f t="shared" si="3"/>
        <v>средний</v>
      </c>
      <c r="AB30" s="30">
        <f t="shared" si="4"/>
        <v>21</v>
      </c>
      <c r="AC30" s="42" t="str">
        <f t="shared" si="5"/>
        <v>высокий</v>
      </c>
    </row>
    <row r="31" spans="1:29" s="19" customFormat="1" ht="22.7" customHeight="1">
      <c r="A31" s="23">
        <v>15</v>
      </c>
      <c r="B31" s="309" t="str">
        <f>реч.разв.!B31</f>
        <v xml:space="preserve">П. Екатерина </v>
      </c>
      <c r="C31" s="498">
        <v>2</v>
      </c>
      <c r="D31" s="535">
        <v>2</v>
      </c>
      <c r="E31" s="536">
        <v>3</v>
      </c>
      <c r="F31" s="498">
        <v>3</v>
      </c>
      <c r="G31" s="535">
        <v>3</v>
      </c>
      <c r="H31" s="536">
        <v>3</v>
      </c>
      <c r="I31" s="498">
        <v>2</v>
      </c>
      <c r="J31" s="535">
        <v>2</v>
      </c>
      <c r="K31" s="536">
        <v>3</v>
      </c>
      <c r="L31" s="498">
        <v>2</v>
      </c>
      <c r="M31" s="535">
        <v>2</v>
      </c>
      <c r="N31" s="536">
        <v>3</v>
      </c>
      <c r="O31" s="498">
        <v>2</v>
      </c>
      <c r="P31" s="535">
        <v>2</v>
      </c>
      <c r="Q31" s="536">
        <v>3</v>
      </c>
      <c r="R31" s="498">
        <v>2</v>
      </c>
      <c r="S31" s="535">
        <v>2</v>
      </c>
      <c r="T31" s="536">
        <v>3</v>
      </c>
      <c r="U31" s="498">
        <v>2</v>
      </c>
      <c r="V31" s="535">
        <v>2</v>
      </c>
      <c r="W31" s="536">
        <v>3</v>
      </c>
      <c r="X31" s="494">
        <f t="shared" si="0"/>
        <v>15</v>
      </c>
      <c r="Y31" s="25" t="str">
        <f t="shared" si="1"/>
        <v>средний</v>
      </c>
      <c r="Z31" s="494">
        <f t="shared" si="2"/>
        <v>15</v>
      </c>
      <c r="AA31" s="493" t="str">
        <f t="shared" si="3"/>
        <v>средний</v>
      </c>
      <c r="AB31" s="30">
        <f t="shared" si="4"/>
        <v>21</v>
      </c>
      <c r="AC31" s="42" t="str">
        <f t="shared" si="5"/>
        <v>высокий</v>
      </c>
    </row>
    <row r="32" spans="1:29" s="19" customFormat="1" ht="22.7" customHeight="1">
      <c r="A32" s="23">
        <v>16</v>
      </c>
      <c r="B32" s="309" t="str">
        <f>реч.разв.!B32</f>
        <v>П. Валерия</v>
      </c>
      <c r="C32" s="498">
        <v>2</v>
      </c>
      <c r="D32" s="535">
        <v>2</v>
      </c>
      <c r="E32" s="536">
        <v>3</v>
      </c>
      <c r="F32" s="498">
        <v>2</v>
      </c>
      <c r="G32" s="535">
        <v>2</v>
      </c>
      <c r="H32" s="536">
        <v>3</v>
      </c>
      <c r="I32" s="498">
        <v>2</v>
      </c>
      <c r="J32" s="535">
        <v>2</v>
      </c>
      <c r="K32" s="536">
        <v>3</v>
      </c>
      <c r="L32" s="498">
        <v>2</v>
      </c>
      <c r="M32" s="535">
        <v>2</v>
      </c>
      <c r="N32" s="536">
        <v>3</v>
      </c>
      <c r="O32" s="498">
        <v>2</v>
      </c>
      <c r="P32" s="535">
        <v>2</v>
      </c>
      <c r="Q32" s="536">
        <v>3</v>
      </c>
      <c r="R32" s="498">
        <v>2</v>
      </c>
      <c r="S32" s="535">
        <v>2</v>
      </c>
      <c r="T32" s="536">
        <v>3</v>
      </c>
      <c r="U32" s="498">
        <v>2</v>
      </c>
      <c r="V32" s="535">
        <v>2</v>
      </c>
      <c r="W32" s="536">
        <v>3</v>
      </c>
      <c r="X32" s="494">
        <f t="shared" si="0"/>
        <v>14</v>
      </c>
      <c r="Y32" s="25" t="str">
        <f t="shared" si="1"/>
        <v>средний</v>
      </c>
      <c r="Z32" s="494">
        <f t="shared" si="2"/>
        <v>14</v>
      </c>
      <c r="AA32" s="493" t="str">
        <f t="shared" si="3"/>
        <v>средний</v>
      </c>
      <c r="AB32" s="30">
        <f t="shared" si="4"/>
        <v>21</v>
      </c>
      <c r="AC32" s="42" t="str">
        <f t="shared" si="5"/>
        <v>высокий</v>
      </c>
    </row>
    <row r="33" spans="1:29" s="19" customFormat="1" ht="22.7" customHeight="1">
      <c r="A33" s="23">
        <v>17</v>
      </c>
      <c r="B33" s="309" t="str">
        <f>реч.разв.!B33</f>
        <v>Р. Матвей</v>
      </c>
      <c r="C33" s="498">
        <v>3</v>
      </c>
      <c r="D33" s="535">
        <v>3</v>
      </c>
      <c r="E33" s="536">
        <v>3</v>
      </c>
      <c r="F33" s="498">
        <v>3</v>
      </c>
      <c r="G33" s="535">
        <v>3</v>
      </c>
      <c r="H33" s="536">
        <v>3</v>
      </c>
      <c r="I33" s="498">
        <v>2</v>
      </c>
      <c r="J33" s="535">
        <v>3</v>
      </c>
      <c r="K33" s="536">
        <v>3</v>
      </c>
      <c r="L33" s="498">
        <v>3</v>
      </c>
      <c r="M33" s="535">
        <v>3</v>
      </c>
      <c r="N33" s="536">
        <v>3</v>
      </c>
      <c r="O33" s="498">
        <v>2</v>
      </c>
      <c r="P33" s="535">
        <v>3</v>
      </c>
      <c r="Q33" s="536">
        <v>3</v>
      </c>
      <c r="R33" s="498">
        <v>2</v>
      </c>
      <c r="S33" s="535">
        <v>2</v>
      </c>
      <c r="T33" s="536">
        <v>3</v>
      </c>
      <c r="U33" s="498">
        <v>2</v>
      </c>
      <c r="V33" s="535">
        <v>3</v>
      </c>
      <c r="W33" s="536">
        <v>3</v>
      </c>
      <c r="X33" s="494">
        <f t="shared" si="0"/>
        <v>17</v>
      </c>
      <c r="Y33" s="25" t="str">
        <f t="shared" si="1"/>
        <v>средний</v>
      </c>
      <c r="Z33" s="494">
        <f t="shared" si="2"/>
        <v>20</v>
      </c>
      <c r="AA33" s="493" t="str">
        <f t="shared" si="3"/>
        <v>высокий</v>
      </c>
      <c r="AB33" s="30">
        <f t="shared" si="4"/>
        <v>21</v>
      </c>
      <c r="AC33" s="42" t="str">
        <f t="shared" si="5"/>
        <v>высокий</v>
      </c>
    </row>
    <row r="34" spans="1:29" s="19" customFormat="1" ht="22.7" customHeight="1">
      <c r="A34" s="23">
        <v>18</v>
      </c>
      <c r="B34" s="309" t="str">
        <f>реч.разв.!B34</f>
        <v xml:space="preserve">Р. Артем </v>
      </c>
      <c r="C34" s="498">
        <v>2</v>
      </c>
      <c r="D34" s="535">
        <v>2</v>
      </c>
      <c r="E34" s="536">
        <v>3</v>
      </c>
      <c r="F34" s="498">
        <v>2</v>
      </c>
      <c r="G34" s="535">
        <v>2</v>
      </c>
      <c r="H34" s="536">
        <v>3</v>
      </c>
      <c r="I34" s="498">
        <v>2</v>
      </c>
      <c r="J34" s="535">
        <v>2</v>
      </c>
      <c r="K34" s="536">
        <v>3</v>
      </c>
      <c r="L34" s="498">
        <v>2</v>
      </c>
      <c r="M34" s="535">
        <v>2</v>
      </c>
      <c r="N34" s="536">
        <v>3</v>
      </c>
      <c r="O34" s="498">
        <v>1</v>
      </c>
      <c r="P34" s="535">
        <v>2</v>
      </c>
      <c r="Q34" s="536">
        <v>3</v>
      </c>
      <c r="R34" s="498">
        <v>1</v>
      </c>
      <c r="S34" s="535">
        <v>2</v>
      </c>
      <c r="T34" s="536">
        <v>3</v>
      </c>
      <c r="U34" s="498">
        <v>2</v>
      </c>
      <c r="V34" s="535">
        <v>2</v>
      </c>
      <c r="W34" s="536">
        <v>3</v>
      </c>
      <c r="X34" s="494">
        <f t="shared" si="0"/>
        <v>12</v>
      </c>
      <c r="Y34" s="25" t="str">
        <f t="shared" si="1"/>
        <v>средний</v>
      </c>
      <c r="Z34" s="494">
        <f t="shared" si="2"/>
        <v>14</v>
      </c>
      <c r="AA34" s="493" t="str">
        <f t="shared" si="3"/>
        <v>средний</v>
      </c>
      <c r="AB34" s="30">
        <f t="shared" si="4"/>
        <v>21</v>
      </c>
      <c r="AC34" s="42" t="str">
        <f t="shared" si="5"/>
        <v>высокий</v>
      </c>
    </row>
    <row r="35" spans="1:29" s="19" customFormat="1" ht="22.7" customHeight="1">
      <c r="A35" s="23">
        <v>19</v>
      </c>
      <c r="B35" s="309" t="str">
        <f>реч.разв.!B35</f>
        <v xml:space="preserve">С. Ханифа </v>
      </c>
      <c r="C35" s="498">
        <v>1</v>
      </c>
      <c r="D35" s="535">
        <v>1</v>
      </c>
      <c r="E35" s="536">
        <v>2</v>
      </c>
      <c r="F35" s="498">
        <v>1</v>
      </c>
      <c r="G35" s="535">
        <v>1</v>
      </c>
      <c r="H35" s="536">
        <v>2</v>
      </c>
      <c r="I35" s="498">
        <v>1</v>
      </c>
      <c r="J35" s="535">
        <v>2</v>
      </c>
      <c r="K35" s="536">
        <v>2</v>
      </c>
      <c r="L35" s="498">
        <v>1</v>
      </c>
      <c r="M35" s="535">
        <v>1</v>
      </c>
      <c r="N35" s="536">
        <v>2</v>
      </c>
      <c r="O35" s="498">
        <v>1</v>
      </c>
      <c r="P35" s="535">
        <v>2</v>
      </c>
      <c r="Q35" s="536">
        <v>2</v>
      </c>
      <c r="R35" s="498">
        <v>1</v>
      </c>
      <c r="S35" s="535">
        <v>2</v>
      </c>
      <c r="T35" s="536">
        <v>3</v>
      </c>
      <c r="U35" s="498">
        <v>1</v>
      </c>
      <c r="V35" s="535">
        <v>2</v>
      </c>
      <c r="W35" s="536">
        <v>2</v>
      </c>
      <c r="X35" s="494">
        <f t="shared" si="0"/>
        <v>7</v>
      </c>
      <c r="Y35" s="25" t="str">
        <f t="shared" si="1"/>
        <v>низкий</v>
      </c>
      <c r="Z35" s="494">
        <f t="shared" si="2"/>
        <v>11</v>
      </c>
      <c r="AA35" s="493" t="str">
        <f t="shared" si="3"/>
        <v>средний</v>
      </c>
      <c r="AB35" s="30">
        <f t="shared" si="4"/>
        <v>15</v>
      </c>
      <c r="AC35" s="42" t="str">
        <f t="shared" si="5"/>
        <v>средний</v>
      </c>
    </row>
    <row r="36" spans="1:29" s="19" customFormat="1" ht="22.7" customHeight="1">
      <c r="A36" s="23">
        <v>20</v>
      </c>
      <c r="B36" s="309" t="str">
        <f>реч.разв.!B36</f>
        <v xml:space="preserve">С. Артур </v>
      </c>
      <c r="C36" s="498">
        <v>2</v>
      </c>
      <c r="D36" s="535">
        <v>2</v>
      </c>
      <c r="E36" s="536">
        <v>3</v>
      </c>
      <c r="F36" s="498">
        <v>3</v>
      </c>
      <c r="G36" s="535">
        <v>3</v>
      </c>
      <c r="H36" s="536">
        <v>3</v>
      </c>
      <c r="I36" s="498">
        <v>2</v>
      </c>
      <c r="J36" s="535">
        <v>2</v>
      </c>
      <c r="K36" s="536">
        <v>3</v>
      </c>
      <c r="L36" s="498">
        <v>2</v>
      </c>
      <c r="M36" s="535">
        <v>2</v>
      </c>
      <c r="N36" s="536">
        <v>3</v>
      </c>
      <c r="O36" s="498">
        <v>2</v>
      </c>
      <c r="P36" s="535">
        <v>2</v>
      </c>
      <c r="Q36" s="536">
        <v>3</v>
      </c>
      <c r="R36" s="498">
        <v>2</v>
      </c>
      <c r="S36" s="535">
        <v>2</v>
      </c>
      <c r="T36" s="536">
        <v>3</v>
      </c>
      <c r="U36" s="498">
        <v>2</v>
      </c>
      <c r="V36" s="535">
        <v>2</v>
      </c>
      <c r="W36" s="536">
        <v>3</v>
      </c>
      <c r="X36" s="494">
        <f t="shared" si="0"/>
        <v>15</v>
      </c>
      <c r="Y36" s="25" t="str">
        <f t="shared" si="1"/>
        <v>средний</v>
      </c>
      <c r="Z36" s="494">
        <f t="shared" si="2"/>
        <v>15</v>
      </c>
      <c r="AA36" s="493" t="str">
        <f t="shared" si="3"/>
        <v>средний</v>
      </c>
      <c r="AB36" s="30">
        <f t="shared" si="4"/>
        <v>21</v>
      </c>
      <c r="AC36" s="42" t="str">
        <f t="shared" si="5"/>
        <v>высокий</v>
      </c>
    </row>
    <row r="37" spans="1:29" s="19" customFormat="1" ht="22.7" customHeight="1">
      <c r="A37" s="23">
        <v>21</v>
      </c>
      <c r="B37" s="309" t="str">
        <f>реч.разв.!B37</f>
        <v>С. Анатолий</v>
      </c>
      <c r="C37" s="498">
        <v>1</v>
      </c>
      <c r="D37" s="537">
        <v>1</v>
      </c>
      <c r="E37" s="538">
        <v>2</v>
      </c>
      <c r="F37" s="498">
        <v>1</v>
      </c>
      <c r="G37" s="537">
        <v>1</v>
      </c>
      <c r="H37" s="538">
        <v>2</v>
      </c>
      <c r="I37" s="498">
        <v>1</v>
      </c>
      <c r="J37" s="537">
        <v>1</v>
      </c>
      <c r="K37" s="538">
        <v>2</v>
      </c>
      <c r="L37" s="498">
        <v>1</v>
      </c>
      <c r="M37" s="537">
        <v>1</v>
      </c>
      <c r="N37" s="538">
        <v>2</v>
      </c>
      <c r="O37" s="498">
        <v>1</v>
      </c>
      <c r="P37" s="537">
        <v>1</v>
      </c>
      <c r="Q37" s="538">
        <v>1</v>
      </c>
      <c r="R37" s="498">
        <v>1</v>
      </c>
      <c r="S37" s="537">
        <v>1</v>
      </c>
      <c r="T37" s="538">
        <v>1</v>
      </c>
      <c r="U37" s="498">
        <v>1</v>
      </c>
      <c r="V37" s="537">
        <v>1</v>
      </c>
      <c r="W37" s="538">
        <v>1</v>
      </c>
      <c r="X37" s="494">
        <f t="shared" si="0"/>
        <v>7</v>
      </c>
      <c r="Y37" s="25" t="str">
        <f t="shared" si="1"/>
        <v>низкий</v>
      </c>
      <c r="Z37" s="494">
        <f t="shared" si="2"/>
        <v>7</v>
      </c>
      <c r="AA37" s="493" t="str">
        <f t="shared" si="3"/>
        <v>низкий</v>
      </c>
      <c r="AB37" s="30">
        <f t="shared" si="4"/>
        <v>11</v>
      </c>
      <c r="AC37" s="42" t="str">
        <f t="shared" si="5"/>
        <v>средний</v>
      </c>
    </row>
    <row r="38" spans="1:29" s="19" customFormat="1" ht="22.7" customHeight="1">
      <c r="A38" s="23">
        <v>22</v>
      </c>
      <c r="B38" s="309" t="str">
        <f>реч.разв.!B38</f>
        <v xml:space="preserve">С. Юлия </v>
      </c>
      <c r="C38" s="498">
        <v>2</v>
      </c>
      <c r="D38" s="535">
        <v>2</v>
      </c>
      <c r="E38" s="536">
        <v>3</v>
      </c>
      <c r="F38" s="498">
        <v>2</v>
      </c>
      <c r="G38" s="535">
        <v>2</v>
      </c>
      <c r="H38" s="536">
        <v>3</v>
      </c>
      <c r="I38" s="498">
        <v>2</v>
      </c>
      <c r="J38" s="535">
        <v>2</v>
      </c>
      <c r="K38" s="536">
        <v>3</v>
      </c>
      <c r="L38" s="498">
        <v>1</v>
      </c>
      <c r="M38" s="535">
        <v>2</v>
      </c>
      <c r="N38" s="536">
        <v>2</v>
      </c>
      <c r="O38" s="498">
        <v>1</v>
      </c>
      <c r="P38" s="535">
        <v>2</v>
      </c>
      <c r="Q38" s="536">
        <v>3</v>
      </c>
      <c r="R38" s="498">
        <v>1</v>
      </c>
      <c r="S38" s="535">
        <v>2</v>
      </c>
      <c r="T38" s="536">
        <v>3</v>
      </c>
      <c r="U38" s="498">
        <v>2</v>
      </c>
      <c r="V38" s="535">
        <v>2</v>
      </c>
      <c r="W38" s="536">
        <v>3</v>
      </c>
      <c r="X38" s="494">
        <f t="shared" si="0"/>
        <v>11</v>
      </c>
      <c r="Y38" s="25" t="str">
        <f t="shared" si="1"/>
        <v>средний</v>
      </c>
      <c r="Z38" s="494">
        <f t="shared" si="2"/>
        <v>14</v>
      </c>
      <c r="AA38" s="493" t="str">
        <f t="shared" si="3"/>
        <v>средний</v>
      </c>
      <c r="AB38" s="30">
        <f t="shared" si="4"/>
        <v>20</v>
      </c>
      <c r="AC38" s="42" t="str">
        <f t="shared" si="5"/>
        <v>высокий</v>
      </c>
    </row>
    <row r="39" spans="1:29" s="19" customFormat="1" ht="22.7" customHeight="1">
      <c r="A39" s="23">
        <v>23</v>
      </c>
      <c r="B39" s="309" t="str">
        <f>реч.разв.!B39</f>
        <v xml:space="preserve">У. Давид </v>
      </c>
      <c r="C39" s="498">
        <v>2</v>
      </c>
      <c r="D39" s="539">
        <v>2</v>
      </c>
      <c r="E39" s="534">
        <v>3</v>
      </c>
      <c r="F39" s="498">
        <v>2</v>
      </c>
      <c r="G39" s="539">
        <v>2</v>
      </c>
      <c r="H39" s="534">
        <v>3</v>
      </c>
      <c r="I39" s="498">
        <v>2</v>
      </c>
      <c r="J39" s="539">
        <v>2</v>
      </c>
      <c r="K39" s="534">
        <v>3</v>
      </c>
      <c r="L39" s="498">
        <v>2</v>
      </c>
      <c r="M39" s="539">
        <v>2</v>
      </c>
      <c r="N39" s="534">
        <v>3</v>
      </c>
      <c r="O39" s="498">
        <v>2</v>
      </c>
      <c r="P39" s="539">
        <v>2</v>
      </c>
      <c r="Q39" s="534">
        <v>3</v>
      </c>
      <c r="R39" s="498">
        <v>2</v>
      </c>
      <c r="S39" s="539">
        <v>2</v>
      </c>
      <c r="T39" s="534">
        <v>3</v>
      </c>
      <c r="U39" s="498">
        <v>2</v>
      </c>
      <c r="V39" s="539">
        <v>2</v>
      </c>
      <c r="W39" s="534">
        <v>3</v>
      </c>
      <c r="X39" s="494">
        <f t="shared" si="0"/>
        <v>14</v>
      </c>
      <c r="Y39" s="25" t="str">
        <f t="shared" si="1"/>
        <v>средний</v>
      </c>
      <c r="Z39" s="494">
        <f t="shared" si="2"/>
        <v>14</v>
      </c>
      <c r="AA39" s="493" t="str">
        <f t="shared" si="3"/>
        <v>средний</v>
      </c>
      <c r="AB39" s="30">
        <f t="shared" si="4"/>
        <v>21</v>
      </c>
      <c r="AC39" s="42" t="str">
        <f t="shared" si="5"/>
        <v>высокий</v>
      </c>
    </row>
    <row r="40" spans="1:29" s="19" customFormat="1" ht="22.7" customHeight="1">
      <c r="A40" s="23">
        <v>24</v>
      </c>
      <c r="B40" s="309" t="str">
        <f>реч.разв.!B40</f>
        <v xml:space="preserve">Ф. Данил </v>
      </c>
      <c r="C40" s="498">
        <v>2</v>
      </c>
      <c r="D40" s="539">
        <v>2</v>
      </c>
      <c r="E40" s="534">
        <v>3</v>
      </c>
      <c r="F40" s="498">
        <v>2</v>
      </c>
      <c r="G40" s="539">
        <v>2</v>
      </c>
      <c r="H40" s="534">
        <v>3</v>
      </c>
      <c r="I40" s="498">
        <v>2</v>
      </c>
      <c r="J40" s="539">
        <v>2</v>
      </c>
      <c r="K40" s="534">
        <v>3</v>
      </c>
      <c r="L40" s="498">
        <v>2</v>
      </c>
      <c r="M40" s="539">
        <v>3</v>
      </c>
      <c r="N40" s="534">
        <v>3</v>
      </c>
      <c r="O40" s="498">
        <v>2</v>
      </c>
      <c r="P40" s="539">
        <v>2</v>
      </c>
      <c r="Q40" s="534">
        <v>3</v>
      </c>
      <c r="R40" s="498">
        <v>2</v>
      </c>
      <c r="S40" s="539">
        <v>3</v>
      </c>
      <c r="T40" s="534">
        <v>3</v>
      </c>
      <c r="U40" s="498">
        <v>2</v>
      </c>
      <c r="V40" s="539">
        <v>2</v>
      </c>
      <c r="W40" s="534">
        <v>3</v>
      </c>
      <c r="X40" s="494">
        <f t="shared" si="0"/>
        <v>14</v>
      </c>
      <c r="Y40" s="25" t="str">
        <f t="shared" si="1"/>
        <v>средний</v>
      </c>
      <c r="Z40" s="494">
        <f t="shared" si="2"/>
        <v>16</v>
      </c>
      <c r="AA40" s="493" t="str">
        <f t="shared" si="3"/>
        <v>средний</v>
      </c>
      <c r="AB40" s="30">
        <f t="shared" si="4"/>
        <v>21</v>
      </c>
      <c r="AC40" s="42" t="str">
        <f t="shared" si="5"/>
        <v>высокий</v>
      </c>
    </row>
    <row r="41" spans="1:29" s="19" customFormat="1" ht="22.7" customHeight="1">
      <c r="A41" s="23">
        <v>25</v>
      </c>
      <c r="B41" s="309" t="str">
        <f>реч.разв.!B41</f>
        <v xml:space="preserve">Ф. Кира </v>
      </c>
      <c r="C41" s="540">
        <v>1</v>
      </c>
      <c r="D41" s="541">
        <v>2</v>
      </c>
      <c r="E41" s="542">
        <v>2</v>
      </c>
      <c r="F41" s="540">
        <v>2</v>
      </c>
      <c r="G41" s="541">
        <v>2</v>
      </c>
      <c r="H41" s="542">
        <v>3</v>
      </c>
      <c r="I41" s="540">
        <v>2</v>
      </c>
      <c r="J41" s="541">
        <v>2</v>
      </c>
      <c r="K41" s="542">
        <v>3</v>
      </c>
      <c r="L41" s="540">
        <v>2</v>
      </c>
      <c r="M41" s="541">
        <v>2</v>
      </c>
      <c r="N41" s="542">
        <v>3</v>
      </c>
      <c r="O41" s="540">
        <v>1</v>
      </c>
      <c r="P41" s="541">
        <v>2</v>
      </c>
      <c r="Q41" s="542">
        <v>2</v>
      </c>
      <c r="R41" s="540">
        <v>2</v>
      </c>
      <c r="S41" s="541">
        <v>2</v>
      </c>
      <c r="T41" s="542">
        <v>3</v>
      </c>
      <c r="U41" s="540">
        <v>1</v>
      </c>
      <c r="V41" s="541">
        <v>1</v>
      </c>
      <c r="W41" s="542">
        <v>2</v>
      </c>
      <c r="X41" s="494">
        <f t="shared" si="0"/>
        <v>11</v>
      </c>
      <c r="Y41" s="25" t="str">
        <f t="shared" ref="Y41:Y43" si="6">IF(X41&lt;11,"низкий",IF(X41&lt;18,"средний",IF(X41&gt;17,"высокий")))</f>
        <v>средний</v>
      </c>
      <c r="Z41" s="494">
        <f t="shared" si="2"/>
        <v>13</v>
      </c>
      <c r="AA41" s="493" t="str">
        <f t="shared" si="3"/>
        <v>средний</v>
      </c>
      <c r="AB41" s="30">
        <f t="shared" ref="AB41" si="7">SUM(E41,H41,K41,N41,Q41,T41,W41)</f>
        <v>18</v>
      </c>
      <c r="AC41" s="42" t="str">
        <f t="shared" ref="AC41" si="8">IF(AB41&lt;11,"низкий",IF(AB41&lt;18,"средний",IF(AB41&gt;17,"высокий")))</f>
        <v>высокий</v>
      </c>
    </row>
    <row r="42" spans="1:29" s="19" customFormat="1" ht="22.7" customHeight="1">
      <c r="A42" s="23">
        <v>26</v>
      </c>
      <c r="B42" s="309" t="str">
        <f>реч.разв.!B42</f>
        <v xml:space="preserve">Х. София </v>
      </c>
      <c r="C42" s="540">
        <v>1</v>
      </c>
      <c r="D42" s="543">
        <v>1</v>
      </c>
      <c r="E42" s="544">
        <v>2</v>
      </c>
      <c r="F42" s="540">
        <v>1</v>
      </c>
      <c r="G42" s="543">
        <v>1</v>
      </c>
      <c r="H42" s="544">
        <v>2</v>
      </c>
      <c r="I42" s="540">
        <v>1</v>
      </c>
      <c r="J42" s="543">
        <v>1</v>
      </c>
      <c r="K42" s="544">
        <v>2</v>
      </c>
      <c r="L42" s="540">
        <v>1</v>
      </c>
      <c r="M42" s="543">
        <v>1</v>
      </c>
      <c r="N42" s="544">
        <v>2</v>
      </c>
      <c r="O42" s="540">
        <v>1</v>
      </c>
      <c r="P42" s="543">
        <v>1</v>
      </c>
      <c r="Q42" s="544">
        <v>2</v>
      </c>
      <c r="R42" s="540">
        <v>1</v>
      </c>
      <c r="S42" s="543">
        <v>1</v>
      </c>
      <c r="T42" s="544">
        <v>2</v>
      </c>
      <c r="U42" s="540">
        <v>1</v>
      </c>
      <c r="V42" s="543">
        <v>1</v>
      </c>
      <c r="W42" s="544">
        <v>2</v>
      </c>
      <c r="X42" s="494">
        <f t="shared" si="0"/>
        <v>7</v>
      </c>
      <c r="Y42" s="493" t="str">
        <f t="shared" si="6"/>
        <v>низкий</v>
      </c>
      <c r="Z42" s="494">
        <f t="shared" si="2"/>
        <v>7</v>
      </c>
      <c r="AA42" s="493" t="str">
        <f t="shared" si="3"/>
        <v>низкий</v>
      </c>
      <c r="AB42" s="30">
        <f t="shared" ref="AB42:AB43" si="9">SUM(E42,H42,K42,N42,Q42,T42,W42)</f>
        <v>14</v>
      </c>
      <c r="AC42" s="42" t="str">
        <f t="shared" ref="AC42:AC43" si="10">IF(AB42&lt;11,"низкий",IF(AB42&lt;18,"средний",IF(AB42&gt;17,"высокий")))</f>
        <v>средний</v>
      </c>
    </row>
    <row r="43" spans="1:29" s="19" customFormat="1" ht="22.7" customHeight="1">
      <c r="A43" s="23">
        <v>27</v>
      </c>
      <c r="B43" s="309" t="str">
        <f>реч.разв.!B43</f>
        <v xml:space="preserve">Ю. Илья </v>
      </c>
      <c r="C43" s="540">
        <v>1</v>
      </c>
      <c r="D43" s="543">
        <v>1</v>
      </c>
      <c r="E43" s="544">
        <v>2</v>
      </c>
      <c r="F43" s="540">
        <v>1</v>
      </c>
      <c r="G43" s="543">
        <v>1</v>
      </c>
      <c r="H43" s="544">
        <v>2</v>
      </c>
      <c r="I43" s="540">
        <v>1</v>
      </c>
      <c r="J43" s="543">
        <v>1</v>
      </c>
      <c r="K43" s="544">
        <v>2</v>
      </c>
      <c r="L43" s="540">
        <v>1</v>
      </c>
      <c r="M43" s="543">
        <v>1</v>
      </c>
      <c r="N43" s="544">
        <v>2</v>
      </c>
      <c r="O43" s="540">
        <v>1</v>
      </c>
      <c r="P43" s="543">
        <v>1</v>
      </c>
      <c r="Q43" s="544">
        <v>2</v>
      </c>
      <c r="R43" s="540">
        <v>1</v>
      </c>
      <c r="S43" s="543">
        <v>1</v>
      </c>
      <c r="T43" s="544">
        <v>2</v>
      </c>
      <c r="U43" s="540">
        <v>1</v>
      </c>
      <c r="V43" s="543">
        <v>1</v>
      </c>
      <c r="W43" s="544">
        <v>2</v>
      </c>
      <c r="X43" s="494">
        <f t="shared" si="0"/>
        <v>7</v>
      </c>
      <c r="Y43" s="25" t="str">
        <f t="shared" si="6"/>
        <v>низкий</v>
      </c>
      <c r="Z43" s="494">
        <f t="shared" si="2"/>
        <v>7</v>
      </c>
      <c r="AA43" s="493" t="str">
        <f t="shared" si="3"/>
        <v>низкий</v>
      </c>
      <c r="AB43" s="30">
        <f t="shared" si="9"/>
        <v>14</v>
      </c>
      <c r="AC43" s="42" t="str">
        <f t="shared" si="10"/>
        <v>средний</v>
      </c>
    </row>
    <row r="44" spans="1:29" s="19" customFormat="1" ht="22.7" customHeight="1">
      <c r="A44" s="23">
        <v>28</v>
      </c>
      <c r="B44" s="309">
        <f>реч.разв.!B44</f>
        <v>0</v>
      </c>
      <c r="C44" s="499"/>
      <c r="D44" s="545"/>
      <c r="E44" s="546"/>
      <c r="F44" s="499"/>
      <c r="G44" s="545"/>
      <c r="H44" s="546"/>
      <c r="I44" s="499"/>
      <c r="J44" s="545"/>
      <c r="K44" s="546"/>
      <c r="L44" s="499"/>
      <c r="M44" s="545"/>
      <c r="N44" s="546"/>
      <c r="O44" s="499"/>
      <c r="P44" s="545"/>
      <c r="Q44" s="546"/>
      <c r="R44" s="499"/>
      <c r="S44" s="545"/>
      <c r="T44" s="546"/>
      <c r="U44" s="499"/>
      <c r="V44" s="545"/>
      <c r="W44" s="546"/>
      <c r="X44" s="29"/>
      <c r="Y44" s="25"/>
      <c r="Z44" s="561"/>
      <c r="AA44" s="560"/>
      <c r="AB44" s="30"/>
      <c r="AC44" s="42"/>
    </row>
    <row r="45" spans="1:29" s="19" customFormat="1" ht="22.7" customHeight="1">
      <c r="A45" s="24">
        <v>29</v>
      </c>
      <c r="B45" s="480">
        <f>реч.разв.!B45</f>
        <v>0</v>
      </c>
      <c r="C45" s="478"/>
      <c r="D45" s="545"/>
      <c r="E45" s="547"/>
      <c r="F45" s="478"/>
      <c r="G45" s="545"/>
      <c r="H45" s="547"/>
      <c r="I45" s="478"/>
      <c r="J45" s="545"/>
      <c r="K45" s="547"/>
      <c r="L45" s="478"/>
      <c r="M45" s="545"/>
      <c r="N45" s="547"/>
      <c r="O45" s="478"/>
      <c r="P45" s="545"/>
      <c r="Q45" s="547"/>
      <c r="R45" s="478"/>
      <c r="S45" s="545"/>
      <c r="T45" s="547"/>
      <c r="U45" s="478"/>
      <c r="V45" s="545"/>
      <c r="W45" s="547"/>
      <c r="X45" s="29"/>
      <c r="Y45" s="25"/>
      <c r="Z45" s="561"/>
      <c r="AA45" s="560"/>
      <c r="AB45" s="30"/>
      <c r="AC45" s="31"/>
    </row>
    <row r="46" spans="1:29" s="19" customFormat="1" ht="22.7" customHeight="1" thickBot="1">
      <c r="A46" s="24">
        <v>30</v>
      </c>
      <c r="B46" s="480">
        <f>реч.разв.!B46</f>
        <v>0</v>
      </c>
      <c r="C46" s="478"/>
      <c r="D46" s="545"/>
      <c r="E46" s="547"/>
      <c r="F46" s="478"/>
      <c r="G46" s="545"/>
      <c r="H46" s="547"/>
      <c r="I46" s="478"/>
      <c r="J46" s="545"/>
      <c r="K46" s="547"/>
      <c r="L46" s="478"/>
      <c r="M46" s="545"/>
      <c r="N46" s="547"/>
      <c r="O46" s="478"/>
      <c r="P46" s="545"/>
      <c r="Q46" s="547"/>
      <c r="R46" s="478"/>
      <c r="S46" s="545"/>
      <c r="T46" s="547"/>
      <c r="U46" s="478"/>
      <c r="V46" s="545"/>
      <c r="W46" s="547"/>
      <c r="X46" s="146"/>
      <c r="Y46" s="147"/>
      <c r="Z46" s="561"/>
      <c r="AA46" s="560"/>
      <c r="AB46" s="148"/>
      <c r="AC46" s="492"/>
    </row>
    <row r="47" spans="1:29" s="19" customFormat="1" ht="22.7" customHeight="1" thickBot="1">
      <c r="A47" s="435"/>
      <c r="B47" s="436" t="s">
        <v>184</v>
      </c>
      <c r="C47" s="548">
        <f>AVERAGE(C17:C46)</f>
        <v>1.7407407407407407</v>
      </c>
      <c r="D47" s="548">
        <f t="shared" ref="D47:E47" si="11">AVERAGE(D17:D46)</f>
        <v>1.8518518518518519</v>
      </c>
      <c r="E47" s="549">
        <f t="shared" si="11"/>
        <v>2.7037037037037037</v>
      </c>
      <c r="F47" s="548">
        <f>AVERAGE(F17:F46)</f>
        <v>1.962962962962963</v>
      </c>
      <c r="G47" s="548">
        <f t="shared" ref="G47:H47" si="12">AVERAGE(G17:G46)</f>
        <v>1.962962962962963</v>
      </c>
      <c r="H47" s="549">
        <f t="shared" si="12"/>
        <v>2.7777777777777777</v>
      </c>
      <c r="I47" s="548">
        <f>AVERAGE(I17:I46)</f>
        <v>1.7777777777777777</v>
      </c>
      <c r="J47" s="548">
        <f t="shared" ref="J47:K47" si="13">AVERAGE(J17:J46)</f>
        <v>1.8518518518518519</v>
      </c>
      <c r="K47" s="549">
        <f t="shared" si="13"/>
        <v>2.7407407407407409</v>
      </c>
      <c r="L47" s="548">
        <f>AVERAGE(L17:L46)</f>
        <v>1.7407407407407407</v>
      </c>
      <c r="M47" s="548">
        <f t="shared" ref="M47:N47" si="14">AVERAGE(M17:M46)</f>
        <v>1.9259259259259258</v>
      </c>
      <c r="N47" s="549">
        <f t="shared" si="14"/>
        <v>2.7407407407407409</v>
      </c>
      <c r="O47" s="548">
        <f>AVERAGE(O17:O46)</f>
        <v>1.4814814814814814</v>
      </c>
      <c r="P47" s="548">
        <f t="shared" ref="P47:Q47" si="15">AVERAGE(P17:P46)</f>
        <v>1.8888888888888888</v>
      </c>
      <c r="Q47" s="549">
        <f t="shared" si="15"/>
        <v>2.6296296296296298</v>
      </c>
      <c r="R47" s="548">
        <f>AVERAGE(R17:R46)</f>
        <v>1.4814814814814814</v>
      </c>
      <c r="S47" s="548">
        <f t="shared" ref="S47:T47" si="16">AVERAGE(S17:S46)</f>
        <v>1.8518518518518519</v>
      </c>
      <c r="T47" s="549">
        <f t="shared" si="16"/>
        <v>2.7777777777777777</v>
      </c>
      <c r="U47" s="548">
        <f>AVERAGE(U17:U46)</f>
        <v>1.7037037037037037</v>
      </c>
      <c r="V47" s="548">
        <f t="shared" ref="V47:W47" si="17">AVERAGE(V17:V46)</f>
        <v>1.8148148148148149</v>
      </c>
      <c r="W47" s="549">
        <f t="shared" si="17"/>
        <v>2.6666666666666665</v>
      </c>
      <c r="X47" s="467">
        <f t="shared" ref="X47" si="18">SUM(C47,F47,I47,L47,O47,R47)</f>
        <v>10.185185185185183</v>
      </c>
      <c r="Y47" s="437" t="str">
        <f t="shared" ref="Y47" si="19">IF(X47&lt;9,"низкий",IF(X47&lt;15,"средний",IF(X47&gt;14,"высокий")))</f>
        <v>средний</v>
      </c>
      <c r="Z47" s="467">
        <f>SUM(D47,G47,J47,M47,P47,S47,V47)</f>
        <v>13.148148148148147</v>
      </c>
      <c r="AA47" s="437" t="str">
        <f t="shared" ref="AA47" si="20">IF(Z47&lt;9,"низкий",IF(Z47&lt;15,"средний",IF(Z47&gt;14,"высокий")))</f>
        <v>средний</v>
      </c>
      <c r="AB47" s="468">
        <f t="shared" ref="AB47" si="21">SUM(E47,H47,K47,N47,Q47,T47)</f>
        <v>16.37037037037037</v>
      </c>
      <c r="AC47" s="491" t="str">
        <f t="shared" ref="AC47" si="22">IF(AB47&lt;9,"низкий",IF(AB47&lt;15,"средний",IF(AB47&gt;14,"высокий")))</f>
        <v>высокий</v>
      </c>
    </row>
    <row r="48" spans="1:29" s="19" customFormat="1" ht="22.7" customHeight="1" thickBot="1">
      <c r="A48" s="815" t="s">
        <v>14</v>
      </c>
      <c r="B48" s="816"/>
      <c r="C48" s="37">
        <f t="shared" ref="C48:W48" si="23">COUNT(C17:C46)</f>
        <v>27</v>
      </c>
      <c r="D48" s="37">
        <f t="shared" si="23"/>
        <v>27</v>
      </c>
      <c r="E48" s="150">
        <f t="shared" si="23"/>
        <v>27</v>
      </c>
      <c r="F48" s="37">
        <f t="shared" si="23"/>
        <v>27</v>
      </c>
      <c r="G48" s="37">
        <f t="shared" si="23"/>
        <v>27</v>
      </c>
      <c r="H48" s="150">
        <f t="shared" si="23"/>
        <v>27</v>
      </c>
      <c r="I48" s="37">
        <f t="shared" si="23"/>
        <v>27</v>
      </c>
      <c r="J48" s="37">
        <f t="shared" si="23"/>
        <v>27</v>
      </c>
      <c r="K48" s="150">
        <f t="shared" si="23"/>
        <v>27</v>
      </c>
      <c r="L48" s="37">
        <f t="shared" si="23"/>
        <v>27</v>
      </c>
      <c r="M48" s="37">
        <f t="shared" si="23"/>
        <v>27</v>
      </c>
      <c r="N48" s="150">
        <f t="shared" si="23"/>
        <v>27</v>
      </c>
      <c r="O48" s="37">
        <f t="shared" si="23"/>
        <v>27</v>
      </c>
      <c r="P48" s="37">
        <f t="shared" si="23"/>
        <v>27</v>
      </c>
      <c r="Q48" s="150">
        <f t="shared" si="23"/>
        <v>27</v>
      </c>
      <c r="R48" s="37">
        <f t="shared" si="23"/>
        <v>27</v>
      </c>
      <c r="S48" s="37">
        <f t="shared" si="23"/>
        <v>27</v>
      </c>
      <c r="T48" s="150">
        <f t="shared" si="23"/>
        <v>27</v>
      </c>
      <c r="U48" s="37">
        <f t="shared" si="23"/>
        <v>27</v>
      </c>
      <c r="V48" s="37">
        <f t="shared" si="23"/>
        <v>27</v>
      </c>
      <c r="W48" s="150">
        <f t="shared" si="23"/>
        <v>27</v>
      </c>
      <c r="X48" s="813"/>
      <c r="Y48" s="814"/>
      <c r="Z48" s="523"/>
      <c r="AA48" s="523"/>
      <c r="AB48" s="813"/>
      <c r="AC48" s="814"/>
    </row>
    <row r="49" spans="1:35" ht="15">
      <c r="AE49" s="3"/>
      <c r="AF49" s="3"/>
      <c r="AG49" s="3"/>
    </row>
    <row r="50" spans="1:35" ht="15.75">
      <c r="L50" s="8"/>
      <c r="M50" s="8"/>
      <c r="N50" s="8"/>
    </row>
    <row r="51" spans="1:35" s="13" customFormat="1" ht="18" customHeight="1">
      <c r="A51" s="800" t="s">
        <v>121</v>
      </c>
      <c r="B51" s="801"/>
      <c r="C51" s="801"/>
      <c r="D51" s="801"/>
      <c r="E51" s="801"/>
      <c r="F51" s="801"/>
      <c r="G51" s="801"/>
      <c r="H51" s="802"/>
      <c r="I51" s="34"/>
      <c r="J51" s="800" t="s">
        <v>208</v>
      </c>
      <c r="K51" s="801"/>
      <c r="L51" s="801"/>
      <c r="M51" s="801"/>
      <c r="N51" s="801"/>
      <c r="O51" s="801"/>
      <c r="P51" s="801"/>
      <c r="Q51" s="801"/>
      <c r="R51" s="801"/>
      <c r="T51" s="586"/>
      <c r="U51" s="800" t="s">
        <v>122</v>
      </c>
      <c r="V51" s="801"/>
      <c r="W51" s="801"/>
      <c r="X51" s="801"/>
      <c r="Y51" s="801"/>
      <c r="Z51" s="801"/>
      <c r="AA51" s="801"/>
      <c r="AB51" s="801"/>
      <c r="AC51" s="801"/>
    </row>
    <row r="52" spans="1:35" s="13" customFormat="1" ht="18.75" customHeight="1">
      <c r="A52" s="35"/>
      <c r="B52" s="381" t="s">
        <v>46</v>
      </c>
      <c r="C52" s="824" t="s">
        <v>47</v>
      </c>
      <c r="D52" s="825"/>
      <c r="E52" s="807" t="s">
        <v>48</v>
      </c>
      <c r="F52" s="808"/>
      <c r="G52" s="824" t="s">
        <v>49</v>
      </c>
      <c r="H52" s="825"/>
      <c r="I52" s="527"/>
      <c r="J52" s="35"/>
      <c r="K52" s="824" t="s">
        <v>46</v>
      </c>
      <c r="L52" s="825"/>
      <c r="M52" s="824" t="s">
        <v>47</v>
      </c>
      <c r="N52" s="825"/>
      <c r="O52" s="807" t="s">
        <v>48</v>
      </c>
      <c r="P52" s="808"/>
      <c r="Q52" s="824" t="s">
        <v>49</v>
      </c>
      <c r="R52" s="825"/>
      <c r="U52" s="35"/>
      <c r="V52" s="824" t="s">
        <v>46</v>
      </c>
      <c r="W52" s="825"/>
      <c r="X52" s="824" t="s">
        <v>47</v>
      </c>
      <c r="Y52" s="825"/>
      <c r="Z52" s="807" t="s">
        <v>48</v>
      </c>
      <c r="AA52" s="808"/>
      <c r="AB52" s="824" t="s">
        <v>49</v>
      </c>
      <c r="AC52" s="825"/>
    </row>
    <row r="53" spans="1:35" s="13" customFormat="1" ht="33.75" customHeight="1">
      <c r="A53" s="35"/>
      <c r="B53" s="382"/>
      <c r="C53" s="826"/>
      <c r="D53" s="827"/>
      <c r="E53" s="809"/>
      <c r="F53" s="810"/>
      <c r="G53" s="826"/>
      <c r="H53" s="827"/>
      <c r="I53" s="527"/>
      <c r="J53" s="35"/>
      <c r="K53" s="826"/>
      <c r="L53" s="827"/>
      <c r="M53" s="826"/>
      <c r="N53" s="827"/>
      <c r="O53" s="809"/>
      <c r="P53" s="810"/>
      <c r="Q53" s="826"/>
      <c r="R53" s="827"/>
      <c r="U53" s="35"/>
      <c r="V53" s="826"/>
      <c r="W53" s="827"/>
      <c r="X53" s="826"/>
      <c r="Y53" s="827"/>
      <c r="Z53" s="809"/>
      <c r="AA53" s="810"/>
      <c r="AB53" s="826"/>
      <c r="AC53" s="827"/>
    </row>
    <row r="54" spans="1:35" s="587" customFormat="1" ht="18.75">
      <c r="A54" s="35" t="s">
        <v>9</v>
      </c>
      <c r="B54" s="511">
        <f>AVERAGE(C48,F48,I48,L48,O48,R48)</f>
        <v>27</v>
      </c>
      <c r="C54" s="805">
        <f>COUNTIF(Y17:Y46,"высокий")</f>
        <v>1</v>
      </c>
      <c r="D54" s="806"/>
      <c r="E54" s="828">
        <f>COUNTIF(Y17:Y46,"средний")</f>
        <v>20</v>
      </c>
      <c r="F54" s="829"/>
      <c r="G54" s="828">
        <f>COUNTIF(Y17:Y46,"низкий")</f>
        <v>6</v>
      </c>
      <c r="H54" s="829"/>
      <c r="I54" s="600"/>
      <c r="J54" s="35" t="s">
        <v>9</v>
      </c>
      <c r="K54" s="511">
        <f>AVERAGE(D48,G48,J48,M48,P48,S48,V48)</f>
        <v>27</v>
      </c>
      <c r="L54" s="512"/>
      <c r="M54" s="805">
        <f>COUNTIF(AA17:AA46,"высокий")</f>
        <v>2</v>
      </c>
      <c r="N54" s="806"/>
      <c r="O54" s="828">
        <f>COUNTIF(AA17:AA46,"средний")</f>
        <v>20</v>
      </c>
      <c r="P54" s="829"/>
      <c r="Q54" s="828">
        <f>COUNTIF(AA17:AA46,"низкий")</f>
        <v>5</v>
      </c>
      <c r="R54" s="829"/>
      <c r="U54" s="35" t="s">
        <v>9</v>
      </c>
      <c r="V54" s="511">
        <f>AVERAGE(E48,H48,K48,N48,Q48,T48)</f>
        <v>27</v>
      </c>
      <c r="W54" s="512"/>
      <c r="X54" s="805">
        <f>COUNTIF(AC17:AC46,"высокий")</f>
        <v>21</v>
      </c>
      <c r="Y54" s="806"/>
      <c r="Z54" s="828">
        <f>COUNTIF(AC17:AC46,"средний")</f>
        <v>6</v>
      </c>
      <c r="AA54" s="829"/>
      <c r="AB54" s="828">
        <f>COUNTIF(AC17:AC46,"низкий")</f>
        <v>0</v>
      </c>
      <c r="AC54" s="829"/>
    </row>
    <row r="55" spans="1:35" s="587" customFormat="1" ht="18.75">
      <c r="A55" s="35" t="s">
        <v>10</v>
      </c>
      <c r="B55" s="509"/>
      <c r="C55" s="792">
        <f>(C54*100%)/B54</f>
        <v>3.7037037037037035E-2</v>
      </c>
      <c r="D55" s="793"/>
      <c r="E55" s="792">
        <f>(E54*100%)/B54</f>
        <v>0.7407407407407407</v>
      </c>
      <c r="F55" s="793"/>
      <c r="G55" s="792">
        <f>(G54*100%)/B54</f>
        <v>0.22222222222222221</v>
      </c>
      <c r="H55" s="793"/>
      <c r="I55" s="529"/>
      <c r="J55" s="35" t="s">
        <v>10</v>
      </c>
      <c r="K55" s="509"/>
      <c r="L55" s="510"/>
      <c r="M55" s="792">
        <f>(M54*100%)/K54</f>
        <v>7.407407407407407E-2</v>
      </c>
      <c r="N55" s="793"/>
      <c r="O55" s="792">
        <f>(O54*100%)/K54</f>
        <v>0.7407407407407407</v>
      </c>
      <c r="P55" s="793"/>
      <c r="Q55" s="792">
        <f>(Q54*100%)/K54</f>
        <v>0.18518518518518517</v>
      </c>
      <c r="R55" s="793"/>
      <c r="U55" s="35" t="s">
        <v>10</v>
      </c>
      <c r="V55" s="509"/>
      <c r="W55" s="510"/>
      <c r="X55" s="792">
        <f>(X54*100%)/V54</f>
        <v>0.77777777777777779</v>
      </c>
      <c r="Y55" s="793"/>
      <c r="Z55" s="792">
        <f>(Z54*100%)/V54</f>
        <v>0.22222222222222221</v>
      </c>
      <c r="AA55" s="793"/>
      <c r="AB55" s="792">
        <f>(AB54*100%)/V54</f>
        <v>0</v>
      </c>
      <c r="AC55" s="793"/>
    </row>
    <row r="59" spans="1:35" s="5" customFormat="1" ht="18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</row>
    <row r="60" spans="1:35" s="5" customFormat="1" ht="18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</row>
    <row r="61" spans="1:35" s="5" customFormat="1" ht="18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</row>
    <row r="62" spans="1:35" s="5" customFormat="1" ht="18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</row>
    <row r="63" spans="1:35" s="5" customFormat="1" ht="18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</row>
    <row r="64" spans="1:35" s="5" customFormat="1" ht="18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</row>
    <row r="65" spans="1:35" s="5" customFormat="1" ht="18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</row>
    <row r="66" spans="1:35" s="5" customFormat="1" ht="18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</row>
    <row r="67" spans="1:35" s="5" customFormat="1" ht="18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</row>
    <row r="68" spans="1:35" s="5" customFormat="1" ht="18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</row>
    <row r="69" spans="1:35" s="5" customFormat="1" ht="18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</row>
    <row r="70" spans="1:35" s="5" customFormat="1" ht="18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</row>
    <row r="71" spans="1:35" s="5" customFormat="1" ht="18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</row>
    <row r="72" spans="1:35" s="5" customFormat="1" ht="18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</row>
    <row r="73" spans="1:35" s="5" customFormat="1" ht="18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</row>
    <row r="74" spans="1:35" s="5" customFormat="1" ht="18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 s="3"/>
      <c r="AF74" s="3"/>
      <c r="AG74" s="3"/>
      <c r="AH74"/>
      <c r="AI74"/>
    </row>
    <row r="75" spans="1:35" s="5" customFormat="1" ht="18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 s="3"/>
      <c r="AF75" s="3"/>
      <c r="AG75" s="3"/>
      <c r="AH75"/>
      <c r="AI75"/>
    </row>
    <row r="76" spans="1:35" s="5" customFormat="1" ht="18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</row>
    <row r="77" spans="1:35" s="5" customFormat="1" ht="18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</row>
    <row r="78" spans="1:35" s="5" customFormat="1" ht="18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</row>
    <row r="79" spans="1:35" s="5" customFormat="1" ht="18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</row>
    <row r="80" spans="1:35" s="5" customFormat="1" ht="18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</row>
    <row r="81" spans="1:35" s="5" customFormat="1" ht="18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</row>
    <row r="82" spans="1:35" s="5" customFormat="1" ht="18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</row>
    <row r="83" spans="1:35" s="5" customFormat="1" ht="18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</row>
    <row r="84" spans="1:35" s="5" customFormat="1" ht="18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</row>
  </sheetData>
  <protectedRanges>
    <protectedRange sqref="C7:J8" name="Диапазон1_1_2"/>
  </protectedRanges>
  <mergeCells count="57">
    <mergeCell ref="M55:N55"/>
    <mergeCell ref="O54:P54"/>
    <mergeCell ref="O55:P55"/>
    <mergeCell ref="AB54:AC54"/>
    <mergeCell ref="AB55:AC55"/>
    <mergeCell ref="Z54:AA54"/>
    <mergeCell ref="Z55:AA55"/>
    <mergeCell ref="X54:Y54"/>
    <mergeCell ref="X55:Y55"/>
    <mergeCell ref="Q54:R54"/>
    <mergeCell ref="M54:N54"/>
    <mergeCell ref="Q55:R55"/>
    <mergeCell ref="C52:D53"/>
    <mergeCell ref="C54:D54"/>
    <mergeCell ref="C55:D55"/>
    <mergeCell ref="G54:H54"/>
    <mergeCell ref="G55:H55"/>
    <mergeCell ref="E55:F55"/>
    <mergeCell ref="E54:F54"/>
    <mergeCell ref="A51:H51"/>
    <mergeCell ref="U51:AC51"/>
    <mergeCell ref="J51:R51"/>
    <mergeCell ref="C14:AC14"/>
    <mergeCell ref="U15:W15"/>
    <mergeCell ref="AB15:AC16"/>
    <mergeCell ref="X15:Y16"/>
    <mergeCell ref="R15:T15"/>
    <mergeCell ref="O15:Q15"/>
    <mergeCell ref="L15:N15"/>
    <mergeCell ref="AB52:AC53"/>
    <mergeCell ref="Z52:AA53"/>
    <mergeCell ref="X52:Y53"/>
    <mergeCell ref="E52:F53"/>
    <mergeCell ref="K52:L53"/>
    <mergeCell ref="Q52:R53"/>
    <mergeCell ref="V52:W53"/>
    <mergeCell ref="O52:P53"/>
    <mergeCell ref="M52:N53"/>
    <mergeCell ref="G52:H53"/>
    <mergeCell ref="A1:AI1"/>
    <mergeCell ref="A2:AI2"/>
    <mergeCell ref="A3:AI3"/>
    <mergeCell ref="A4:AI4"/>
    <mergeCell ref="C7:O7"/>
    <mergeCell ref="A6:B6"/>
    <mergeCell ref="C6:O6"/>
    <mergeCell ref="C8:I8"/>
    <mergeCell ref="X48:Y48"/>
    <mergeCell ref="A48:B48"/>
    <mergeCell ref="A10:AK10"/>
    <mergeCell ref="I15:K15"/>
    <mergeCell ref="F15:H15"/>
    <mergeCell ref="C15:E15"/>
    <mergeCell ref="A14:A16"/>
    <mergeCell ref="AB48:AC48"/>
    <mergeCell ref="B14:B16"/>
    <mergeCell ref="Z15:AA16"/>
  </mergeCells>
  <phoneticPr fontId="0" type="noConversion"/>
  <printOptions horizontalCentered="1" verticalCentered="1"/>
  <pageMargins left="0.55118110236220474" right="0.55118110236220474" top="0.78740157480314965" bottom="0.59055118110236227" header="0" footer="0"/>
  <pageSetup paperSize="9" scale="26" fitToHeight="30" orientation="landscape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5"/>
  <sheetViews>
    <sheetView view="pageBreakPreview" topLeftCell="A13" zoomScale="50" zoomScaleSheetLayoutView="50" workbookViewId="0">
      <selection activeCell="H35" sqref="H35"/>
    </sheetView>
  </sheetViews>
  <sheetFormatPr defaultRowHeight="12.75"/>
  <cols>
    <col min="1" max="1" width="10.7109375" customWidth="1"/>
    <col min="2" max="2" width="30.28515625" customWidth="1"/>
    <col min="3" max="14" width="12.85546875" customWidth="1"/>
    <col min="15" max="15" width="11.42578125" customWidth="1"/>
    <col min="16" max="18" width="15" customWidth="1"/>
    <col min="19" max="19" width="17.28515625" customWidth="1"/>
    <col min="20" max="20" width="15" customWidth="1"/>
    <col min="21" max="21" width="15.5703125" customWidth="1"/>
    <col min="22" max="22" width="15.85546875" customWidth="1"/>
    <col min="23" max="23" width="16.42578125" customWidth="1"/>
    <col min="24" max="24" width="15" customWidth="1"/>
    <col min="25" max="25" width="19.42578125" customWidth="1"/>
    <col min="26" max="26" width="18" customWidth="1"/>
    <col min="27" max="27" width="10.5703125" customWidth="1"/>
    <col min="28" max="28" width="18.42578125" customWidth="1"/>
    <col min="29" max="29" width="10.85546875" customWidth="1"/>
    <col min="30" max="30" width="17.42578125" customWidth="1"/>
    <col min="36" max="36" width="11.42578125" customWidth="1"/>
    <col min="38" max="38" width="10.85546875" customWidth="1"/>
    <col min="39" max="39" width="6.28515625" customWidth="1"/>
  </cols>
  <sheetData>
    <row r="1" spans="1:29" s="19" customFormat="1" ht="23.25">
      <c r="A1" s="786" t="s">
        <v>16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786"/>
    </row>
    <row r="2" spans="1:29" s="19" customFormat="1" ht="23.25">
      <c r="A2" s="787" t="s">
        <v>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</row>
    <row r="3" spans="1:29" s="19" customFormat="1" ht="17.25" customHeight="1">
      <c r="A3" s="787" t="s">
        <v>80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787"/>
    </row>
    <row r="4" spans="1:29" s="19" customFormat="1" ht="23.25">
      <c r="A4" s="786" t="s">
        <v>193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786"/>
      <c r="AC4" s="786"/>
    </row>
    <row r="5" spans="1:29" s="3" customFormat="1" ht="18.75">
      <c r="A5" s="10"/>
      <c r="B5" s="10"/>
      <c r="C5" s="10"/>
      <c r="D5" s="484"/>
      <c r="E5" s="10"/>
      <c r="F5" s="10"/>
      <c r="G5" s="484"/>
      <c r="H5" s="10"/>
      <c r="I5" s="10"/>
      <c r="J5" s="484"/>
      <c r="K5" s="10"/>
      <c r="L5" s="10"/>
      <c r="M5" s="484"/>
      <c r="N5" s="10"/>
      <c r="O5" s="10"/>
      <c r="P5" s="10"/>
      <c r="Q5" s="484"/>
      <c r="R5" s="484"/>
      <c r="S5" s="10"/>
      <c r="T5" s="10"/>
      <c r="U5" s="10"/>
      <c r="V5" s="10"/>
      <c r="W5" s="10"/>
      <c r="X5" s="10"/>
      <c r="Y5" s="10"/>
    </row>
    <row r="6" spans="1:29" s="18" customFormat="1" ht="20.25">
      <c r="A6" s="635" t="s">
        <v>31</v>
      </c>
      <c r="B6" s="635"/>
      <c r="C6" s="645" t="str">
        <f>'справка Н.Г.'!D4</f>
        <v>дети 4-5 лет жизни группы №2 общеразвивающей направленности</v>
      </c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7"/>
    </row>
    <row r="7" spans="1:29" s="18" customFormat="1" ht="20.25">
      <c r="A7" s="20" t="s">
        <v>8</v>
      </c>
      <c r="B7" s="20"/>
      <c r="C7" s="834" t="str">
        <f>'справка Н.Г.'!D9</f>
        <v>Касумова Надежда Анатольевна, Чичинская Светлана Николаевна</v>
      </c>
      <c r="D7" s="835"/>
      <c r="E7" s="835"/>
      <c r="F7" s="835"/>
      <c r="G7" s="835"/>
      <c r="H7" s="835"/>
      <c r="I7" s="835"/>
      <c r="J7" s="835"/>
      <c r="K7" s="649"/>
      <c r="L7" s="649"/>
      <c r="M7" s="649"/>
      <c r="N7" s="649"/>
      <c r="O7" s="650"/>
    </row>
    <row r="8" spans="1:29" s="18" customFormat="1" ht="20.25">
      <c r="A8" s="20" t="s">
        <v>7</v>
      </c>
      <c r="B8" s="21" t="str">
        <f>'справка Н.Г.'!C5</f>
        <v>2022-2023</v>
      </c>
      <c r="C8" s="811"/>
      <c r="D8" s="812"/>
      <c r="E8" s="812"/>
      <c r="F8" s="812"/>
      <c r="G8" s="812"/>
      <c r="H8" s="812"/>
      <c r="I8" s="812"/>
      <c r="J8" s="501"/>
    </row>
    <row r="9" spans="1:29" s="18" customFormat="1" ht="43.5" customHeight="1">
      <c r="A9" s="817" t="s">
        <v>153</v>
      </c>
      <c r="B9" s="817"/>
      <c r="C9" s="817"/>
      <c r="D9" s="817"/>
      <c r="E9" s="817"/>
      <c r="F9" s="817"/>
      <c r="G9" s="817"/>
      <c r="H9" s="817"/>
      <c r="I9" s="817"/>
      <c r="J9" s="817"/>
      <c r="K9" s="817"/>
      <c r="L9" s="817"/>
      <c r="M9" s="817"/>
      <c r="N9" s="817"/>
      <c r="O9" s="817"/>
      <c r="P9" s="817"/>
      <c r="Q9" s="817"/>
      <c r="R9" s="817"/>
      <c r="S9" s="817"/>
      <c r="T9" s="817"/>
      <c r="U9" s="817"/>
      <c r="V9" s="817"/>
      <c r="W9" s="817"/>
      <c r="X9" s="817"/>
      <c r="Y9" s="817"/>
    </row>
    <row r="10" spans="1:29" ht="30" customHeight="1" thickBot="1">
      <c r="A10" s="1"/>
    </row>
    <row r="11" spans="1:29" ht="16.5" customHeight="1" thickBot="1">
      <c r="A11" s="831"/>
      <c r="B11" s="781" t="s">
        <v>1</v>
      </c>
      <c r="C11" s="762" t="s">
        <v>23</v>
      </c>
      <c r="D11" s="763"/>
      <c r="E11" s="763"/>
      <c r="F11" s="763"/>
      <c r="G11" s="763"/>
      <c r="H11" s="763"/>
      <c r="I11" s="763"/>
      <c r="J11" s="763"/>
      <c r="K11" s="763"/>
      <c r="L11" s="763"/>
      <c r="M11" s="763"/>
      <c r="N11" s="763"/>
      <c r="O11" s="763"/>
      <c r="P11" s="763"/>
      <c r="Q11" s="763"/>
      <c r="R11" s="763"/>
      <c r="S11" s="763"/>
      <c r="T11" s="764"/>
    </row>
    <row r="12" spans="1:29" s="3" customFormat="1" ht="162" customHeight="1" thickBot="1">
      <c r="A12" s="832"/>
      <c r="B12" s="782"/>
      <c r="C12" s="642" t="s">
        <v>149</v>
      </c>
      <c r="D12" s="634"/>
      <c r="E12" s="643"/>
      <c r="F12" s="642" t="s">
        <v>150</v>
      </c>
      <c r="G12" s="634"/>
      <c r="H12" s="634"/>
      <c r="I12" s="642" t="s">
        <v>151</v>
      </c>
      <c r="J12" s="634"/>
      <c r="K12" s="643"/>
      <c r="L12" s="642" t="s">
        <v>152</v>
      </c>
      <c r="M12" s="634"/>
      <c r="N12" s="643"/>
      <c r="O12" s="836" t="s">
        <v>41</v>
      </c>
      <c r="P12" s="837"/>
      <c r="Q12" s="750" t="s">
        <v>42</v>
      </c>
      <c r="R12" s="751"/>
      <c r="S12" s="836" t="s">
        <v>43</v>
      </c>
      <c r="T12" s="837"/>
    </row>
    <row r="13" spans="1:29" s="3" customFormat="1" ht="45" customHeight="1" thickBot="1">
      <c r="A13" s="833"/>
      <c r="B13" s="821"/>
      <c r="C13" s="14" t="s">
        <v>39</v>
      </c>
      <c r="D13" s="15" t="s">
        <v>196</v>
      </c>
      <c r="E13" s="16" t="s">
        <v>40</v>
      </c>
      <c r="F13" s="14" t="s">
        <v>39</v>
      </c>
      <c r="G13" s="15" t="s">
        <v>196</v>
      </c>
      <c r="H13" s="16" t="s">
        <v>40</v>
      </c>
      <c r="I13" s="14" t="s">
        <v>39</v>
      </c>
      <c r="J13" s="15" t="s">
        <v>196</v>
      </c>
      <c r="K13" s="16" t="s">
        <v>40</v>
      </c>
      <c r="L13" s="14" t="s">
        <v>39</v>
      </c>
      <c r="M13" s="15" t="s">
        <v>196</v>
      </c>
      <c r="N13" s="16" t="s">
        <v>40</v>
      </c>
      <c r="O13" s="838"/>
      <c r="P13" s="839"/>
      <c r="Q13" s="750"/>
      <c r="R13" s="751"/>
      <c r="S13" s="838"/>
      <c r="T13" s="839"/>
    </row>
    <row r="14" spans="1:29" s="19" customFormat="1" ht="22.7" customHeight="1">
      <c r="A14" s="191">
        <v>1</v>
      </c>
      <c r="B14" s="375" t="str">
        <f>реч.разв.!B17</f>
        <v>А. Мухаммадазиз</v>
      </c>
      <c r="C14" s="477">
        <v>1</v>
      </c>
      <c r="D14" s="533">
        <v>1</v>
      </c>
      <c r="E14" s="534">
        <v>2</v>
      </c>
      <c r="F14" s="477">
        <v>1</v>
      </c>
      <c r="G14" s="533">
        <v>1</v>
      </c>
      <c r="H14" s="534">
        <v>2</v>
      </c>
      <c r="I14" s="477">
        <v>1</v>
      </c>
      <c r="J14" s="533">
        <v>1</v>
      </c>
      <c r="K14" s="534">
        <v>2</v>
      </c>
      <c r="L14" s="477">
        <v>1</v>
      </c>
      <c r="M14" s="533">
        <v>1</v>
      </c>
      <c r="N14" s="534">
        <v>2</v>
      </c>
      <c r="O14" s="26">
        <f>SUM(C14,F14,I14,L14)</f>
        <v>4</v>
      </c>
      <c r="P14" s="25" t="str">
        <f>IF(O14&lt;6,"низкий",IF(O14&lt;10,"средний",IF(O14&gt;9,"высокий")))</f>
        <v>низкий</v>
      </c>
      <c r="Q14" s="26">
        <f>SUM(D14,G14,J14,M14)</f>
        <v>4</v>
      </c>
      <c r="R14" s="51" t="str">
        <f>IF(Q14&lt;6,"низкий",IF(Q14&lt;10,"средний",IF(Q14&gt;9,"высокий")))</f>
        <v>низкий</v>
      </c>
      <c r="S14" s="27">
        <f>SUM(E14,H14,K14,N14)</f>
        <v>8</v>
      </c>
      <c r="T14" s="28" t="str">
        <f>IF(S14&lt;6,"низкий",IF(S14&lt;10,"средний",IF(S14&gt;9,"высокий")))</f>
        <v>средний</v>
      </c>
    </row>
    <row r="15" spans="1:29" s="19" customFormat="1" ht="22.7" customHeight="1">
      <c r="A15" s="191">
        <v>2</v>
      </c>
      <c r="B15" s="376" t="str">
        <f>реч.разв.!B18</f>
        <v xml:space="preserve">Б. Ильнур </v>
      </c>
      <c r="C15" s="498">
        <v>2</v>
      </c>
      <c r="D15" s="535">
        <v>2</v>
      </c>
      <c r="E15" s="536">
        <v>3</v>
      </c>
      <c r="F15" s="498">
        <v>1</v>
      </c>
      <c r="G15" s="535">
        <v>1</v>
      </c>
      <c r="H15" s="536">
        <v>2</v>
      </c>
      <c r="I15" s="498">
        <v>2</v>
      </c>
      <c r="J15" s="535">
        <v>2</v>
      </c>
      <c r="K15" s="536">
        <v>3</v>
      </c>
      <c r="L15" s="498">
        <v>2</v>
      </c>
      <c r="M15" s="535">
        <v>2</v>
      </c>
      <c r="N15" s="536">
        <v>3</v>
      </c>
      <c r="O15" s="29">
        <f>SUM(C15,F15,I15,L15)</f>
        <v>7</v>
      </c>
      <c r="P15" s="25" t="str">
        <f>IF(O15&lt;6,"низкий",IF(O15&lt;10,"средний",IF(O15&gt;9,"высокий")))</f>
        <v>средний</v>
      </c>
      <c r="Q15" s="494">
        <f>SUM(D15,G15,J15,M15)</f>
        <v>7</v>
      </c>
      <c r="R15" s="550" t="str">
        <f>IF(Q15&lt;6,"низкий",IF(Q15&lt;10,"средний",IF(Q15&gt;9,"высокий")))</f>
        <v>средний</v>
      </c>
      <c r="S15" s="30">
        <f>SUM(E15,H15,K15,N15)</f>
        <v>11</v>
      </c>
      <c r="T15" s="31" t="str">
        <f>IF(S15&lt;6,"низкий",IF(S15&lt;10,"средний",IF(S15&gt;9,"высокий")))</f>
        <v>высокий</v>
      </c>
    </row>
    <row r="16" spans="1:29" s="19" customFormat="1" ht="22.7" customHeight="1">
      <c r="A16" s="191">
        <v>3</v>
      </c>
      <c r="B16" s="376" t="str">
        <f>реч.разв.!B19</f>
        <v>Б. Виталина</v>
      </c>
      <c r="C16" s="498">
        <v>2</v>
      </c>
      <c r="D16" s="535">
        <v>2</v>
      </c>
      <c r="E16" s="536">
        <v>3</v>
      </c>
      <c r="F16" s="498">
        <v>2</v>
      </c>
      <c r="G16" s="535">
        <v>2</v>
      </c>
      <c r="H16" s="536">
        <v>3</v>
      </c>
      <c r="I16" s="498">
        <v>2</v>
      </c>
      <c r="J16" s="535">
        <v>2</v>
      </c>
      <c r="K16" s="536">
        <v>3</v>
      </c>
      <c r="L16" s="498">
        <v>2</v>
      </c>
      <c r="M16" s="535">
        <v>2</v>
      </c>
      <c r="N16" s="536">
        <v>3</v>
      </c>
      <c r="O16" s="29">
        <f t="shared" ref="O16:O28" si="0">SUM(C16,F16,I16,L16)</f>
        <v>8</v>
      </c>
      <c r="P16" s="25" t="str">
        <f t="shared" ref="P16:P28" si="1">IF(O16&lt;6,"низкий",IF(O16&lt;10,"средний",IF(O16&gt;9,"высокий")))</f>
        <v>средний</v>
      </c>
      <c r="Q16" s="494">
        <f t="shared" ref="Q16:Q40" si="2">SUM(D16,G16,J16,M16)</f>
        <v>8</v>
      </c>
      <c r="R16" s="550" t="str">
        <f t="shared" ref="R16:R44" si="3">IF(Q16&lt;6,"низкий",IF(Q16&lt;10,"средний",IF(Q16&gt;9,"высокий")))</f>
        <v>средний</v>
      </c>
      <c r="S16" s="30">
        <f t="shared" ref="S16:S28" si="4">SUM(E16,H16,K16,N16)</f>
        <v>12</v>
      </c>
      <c r="T16" s="31" t="str">
        <f t="shared" ref="T16:T28" si="5">IF(S16&lt;6,"низкий",IF(S16&lt;10,"средний",IF(S16&gt;9,"высокий")))</f>
        <v>высокий</v>
      </c>
    </row>
    <row r="17" spans="1:20" s="19" customFormat="1" ht="22.7" customHeight="1">
      <c r="A17" s="191">
        <v>4</v>
      </c>
      <c r="B17" s="376" t="str">
        <f>реч.разв.!B20</f>
        <v xml:space="preserve">Б. Зубаил </v>
      </c>
      <c r="C17" s="498">
        <v>1</v>
      </c>
      <c r="D17" s="535">
        <v>1</v>
      </c>
      <c r="E17" s="536">
        <v>2</v>
      </c>
      <c r="F17" s="498">
        <v>1</v>
      </c>
      <c r="G17" s="535">
        <v>1</v>
      </c>
      <c r="H17" s="536">
        <v>2</v>
      </c>
      <c r="I17" s="498">
        <v>1</v>
      </c>
      <c r="J17" s="535">
        <v>1</v>
      </c>
      <c r="K17" s="536">
        <v>2</v>
      </c>
      <c r="L17" s="498">
        <v>1</v>
      </c>
      <c r="M17" s="535">
        <v>1</v>
      </c>
      <c r="N17" s="536">
        <v>2</v>
      </c>
      <c r="O17" s="29">
        <f t="shared" si="0"/>
        <v>4</v>
      </c>
      <c r="P17" s="25" t="str">
        <f t="shared" si="1"/>
        <v>низкий</v>
      </c>
      <c r="Q17" s="494">
        <f t="shared" si="2"/>
        <v>4</v>
      </c>
      <c r="R17" s="550" t="str">
        <f t="shared" si="3"/>
        <v>низкий</v>
      </c>
      <c r="S17" s="30">
        <f t="shared" si="4"/>
        <v>8</v>
      </c>
      <c r="T17" s="31" t="str">
        <f t="shared" si="5"/>
        <v>средний</v>
      </c>
    </row>
    <row r="18" spans="1:20" s="19" customFormat="1" ht="22.7" customHeight="1">
      <c r="A18" s="191">
        <v>5</v>
      </c>
      <c r="B18" s="376" t="str">
        <f>реч.разв.!B21</f>
        <v xml:space="preserve">В. Илья </v>
      </c>
      <c r="C18" s="498">
        <v>2</v>
      </c>
      <c r="D18" s="535">
        <v>2</v>
      </c>
      <c r="E18" s="536">
        <v>3</v>
      </c>
      <c r="F18" s="498">
        <v>2</v>
      </c>
      <c r="G18" s="535">
        <v>2</v>
      </c>
      <c r="H18" s="536">
        <v>3</v>
      </c>
      <c r="I18" s="498">
        <v>2</v>
      </c>
      <c r="J18" s="535">
        <v>2</v>
      </c>
      <c r="K18" s="536">
        <v>3</v>
      </c>
      <c r="L18" s="498">
        <v>2</v>
      </c>
      <c r="M18" s="535">
        <v>2</v>
      </c>
      <c r="N18" s="536">
        <v>3</v>
      </c>
      <c r="O18" s="29">
        <f t="shared" si="0"/>
        <v>8</v>
      </c>
      <c r="P18" s="25" t="str">
        <f t="shared" si="1"/>
        <v>средний</v>
      </c>
      <c r="Q18" s="494">
        <f t="shared" si="2"/>
        <v>8</v>
      </c>
      <c r="R18" s="550" t="str">
        <f t="shared" si="3"/>
        <v>средний</v>
      </c>
      <c r="S18" s="30">
        <f t="shared" si="4"/>
        <v>12</v>
      </c>
      <c r="T18" s="31" t="str">
        <f t="shared" si="5"/>
        <v>высокий</v>
      </c>
    </row>
    <row r="19" spans="1:20" s="19" customFormat="1" ht="22.7" customHeight="1">
      <c r="A19" s="191">
        <v>6</v>
      </c>
      <c r="B19" s="376" t="str">
        <f>реч.разв.!B22</f>
        <v xml:space="preserve">В. Антон </v>
      </c>
      <c r="C19" s="498">
        <v>2</v>
      </c>
      <c r="D19" s="535">
        <v>2</v>
      </c>
      <c r="E19" s="536">
        <v>3</v>
      </c>
      <c r="F19" s="498">
        <v>2</v>
      </c>
      <c r="G19" s="535">
        <v>2</v>
      </c>
      <c r="H19" s="536">
        <v>3</v>
      </c>
      <c r="I19" s="498">
        <v>2</v>
      </c>
      <c r="J19" s="535">
        <v>2</v>
      </c>
      <c r="K19" s="536">
        <v>3</v>
      </c>
      <c r="L19" s="498">
        <v>2</v>
      </c>
      <c r="M19" s="535">
        <v>2</v>
      </c>
      <c r="N19" s="536">
        <v>3</v>
      </c>
      <c r="O19" s="29">
        <f t="shared" si="0"/>
        <v>8</v>
      </c>
      <c r="P19" s="25" t="str">
        <f t="shared" si="1"/>
        <v>средний</v>
      </c>
      <c r="Q19" s="494">
        <f t="shared" si="2"/>
        <v>8</v>
      </c>
      <c r="R19" s="550" t="str">
        <f t="shared" si="3"/>
        <v>средний</v>
      </c>
      <c r="S19" s="30">
        <f t="shared" si="4"/>
        <v>12</v>
      </c>
      <c r="T19" s="31" t="str">
        <f t="shared" si="5"/>
        <v>высокий</v>
      </c>
    </row>
    <row r="20" spans="1:20" s="19" customFormat="1" ht="22.7" customHeight="1">
      <c r="A20" s="191">
        <v>7</v>
      </c>
      <c r="B20" s="376" t="str">
        <f>реч.разв.!B23</f>
        <v xml:space="preserve">Г. Байсангур </v>
      </c>
      <c r="C20" s="498">
        <v>1</v>
      </c>
      <c r="D20" s="535">
        <v>1</v>
      </c>
      <c r="E20" s="536">
        <v>2</v>
      </c>
      <c r="F20" s="498">
        <v>2</v>
      </c>
      <c r="G20" s="535">
        <v>2</v>
      </c>
      <c r="H20" s="536">
        <v>3</v>
      </c>
      <c r="I20" s="498">
        <v>1</v>
      </c>
      <c r="J20" s="535">
        <v>1</v>
      </c>
      <c r="K20" s="536">
        <v>2</v>
      </c>
      <c r="L20" s="498">
        <v>2</v>
      </c>
      <c r="M20" s="535">
        <v>2</v>
      </c>
      <c r="N20" s="536">
        <v>3</v>
      </c>
      <c r="O20" s="29">
        <f t="shared" si="0"/>
        <v>6</v>
      </c>
      <c r="P20" s="25" t="str">
        <f t="shared" si="1"/>
        <v>средний</v>
      </c>
      <c r="Q20" s="494">
        <f t="shared" si="2"/>
        <v>6</v>
      </c>
      <c r="R20" s="550" t="str">
        <f t="shared" si="3"/>
        <v>средний</v>
      </c>
      <c r="S20" s="30">
        <f t="shared" si="4"/>
        <v>10</v>
      </c>
      <c r="T20" s="31" t="str">
        <f t="shared" si="5"/>
        <v>высокий</v>
      </c>
    </row>
    <row r="21" spans="1:20" s="19" customFormat="1" ht="22.7" customHeight="1">
      <c r="A21" s="191">
        <v>8</v>
      </c>
      <c r="B21" s="376" t="str">
        <f>реч.разв.!B24</f>
        <v xml:space="preserve">Г. Антонина </v>
      </c>
      <c r="C21" s="498">
        <v>2</v>
      </c>
      <c r="D21" s="535">
        <v>2</v>
      </c>
      <c r="E21" s="536">
        <v>3</v>
      </c>
      <c r="F21" s="498">
        <v>2</v>
      </c>
      <c r="G21" s="535">
        <v>2</v>
      </c>
      <c r="H21" s="536">
        <v>3</v>
      </c>
      <c r="I21" s="498">
        <v>2</v>
      </c>
      <c r="J21" s="535">
        <v>2</v>
      </c>
      <c r="K21" s="536">
        <v>3</v>
      </c>
      <c r="L21" s="498">
        <v>2</v>
      </c>
      <c r="M21" s="535">
        <v>2</v>
      </c>
      <c r="N21" s="536">
        <v>3</v>
      </c>
      <c r="O21" s="29">
        <f t="shared" si="0"/>
        <v>8</v>
      </c>
      <c r="P21" s="25" t="str">
        <f t="shared" si="1"/>
        <v>средний</v>
      </c>
      <c r="Q21" s="494">
        <f t="shared" si="2"/>
        <v>8</v>
      </c>
      <c r="R21" s="550" t="str">
        <f t="shared" si="3"/>
        <v>средний</v>
      </c>
      <c r="S21" s="30">
        <f t="shared" si="4"/>
        <v>12</v>
      </c>
      <c r="T21" s="31" t="str">
        <f t="shared" si="5"/>
        <v>высокий</v>
      </c>
    </row>
    <row r="22" spans="1:20" s="19" customFormat="1" ht="22.7" customHeight="1">
      <c r="A22" s="191">
        <v>9</v>
      </c>
      <c r="B22" s="376" t="str">
        <f>реч.разв.!B25</f>
        <v xml:space="preserve">Д. Полина </v>
      </c>
      <c r="C22" s="498">
        <v>3</v>
      </c>
      <c r="D22" s="535">
        <v>3</v>
      </c>
      <c r="E22" s="536">
        <v>3</v>
      </c>
      <c r="F22" s="498">
        <v>2</v>
      </c>
      <c r="G22" s="535">
        <v>2</v>
      </c>
      <c r="H22" s="536">
        <v>3</v>
      </c>
      <c r="I22" s="498">
        <v>3</v>
      </c>
      <c r="J22" s="535">
        <v>3</v>
      </c>
      <c r="K22" s="536">
        <v>3</v>
      </c>
      <c r="L22" s="498">
        <v>2</v>
      </c>
      <c r="M22" s="535">
        <v>2</v>
      </c>
      <c r="N22" s="536">
        <v>3</v>
      </c>
      <c r="O22" s="29">
        <f t="shared" si="0"/>
        <v>10</v>
      </c>
      <c r="P22" s="25" t="str">
        <f t="shared" si="1"/>
        <v>высокий</v>
      </c>
      <c r="Q22" s="494">
        <f t="shared" si="2"/>
        <v>10</v>
      </c>
      <c r="R22" s="550" t="str">
        <f t="shared" si="3"/>
        <v>высокий</v>
      </c>
      <c r="S22" s="30">
        <f t="shared" si="4"/>
        <v>12</v>
      </c>
      <c r="T22" s="31" t="str">
        <f t="shared" si="5"/>
        <v>высокий</v>
      </c>
    </row>
    <row r="23" spans="1:20" s="19" customFormat="1" ht="22.7" customHeight="1">
      <c r="A23" s="191">
        <v>10</v>
      </c>
      <c r="B23" s="376" t="str">
        <f>реч.разв.!B26</f>
        <v xml:space="preserve">Е. Евгений </v>
      </c>
      <c r="C23" s="498">
        <v>2</v>
      </c>
      <c r="D23" s="535">
        <v>2</v>
      </c>
      <c r="E23" s="536">
        <v>3</v>
      </c>
      <c r="F23" s="498">
        <v>2</v>
      </c>
      <c r="G23" s="535">
        <v>2</v>
      </c>
      <c r="H23" s="536">
        <v>3</v>
      </c>
      <c r="I23" s="498">
        <v>2</v>
      </c>
      <c r="J23" s="535">
        <v>2</v>
      </c>
      <c r="K23" s="536">
        <v>3</v>
      </c>
      <c r="L23" s="498">
        <v>2</v>
      </c>
      <c r="M23" s="535">
        <v>2</v>
      </c>
      <c r="N23" s="536">
        <v>3</v>
      </c>
      <c r="O23" s="29">
        <f t="shared" si="0"/>
        <v>8</v>
      </c>
      <c r="P23" s="25" t="str">
        <f t="shared" si="1"/>
        <v>средний</v>
      </c>
      <c r="Q23" s="494">
        <f t="shared" si="2"/>
        <v>8</v>
      </c>
      <c r="R23" s="550" t="str">
        <f t="shared" si="3"/>
        <v>средний</v>
      </c>
      <c r="S23" s="30">
        <f t="shared" si="4"/>
        <v>12</v>
      </c>
      <c r="T23" s="31" t="str">
        <f t="shared" si="5"/>
        <v>высокий</v>
      </c>
    </row>
    <row r="24" spans="1:20" s="19" customFormat="1" ht="22.7" customHeight="1">
      <c r="A24" s="191">
        <v>11</v>
      </c>
      <c r="B24" s="376" t="str">
        <f>реч.разв.!B27</f>
        <v xml:space="preserve">К.Мирон </v>
      </c>
      <c r="C24" s="498">
        <v>2</v>
      </c>
      <c r="D24" s="535">
        <v>2</v>
      </c>
      <c r="E24" s="536">
        <v>3</v>
      </c>
      <c r="F24" s="498">
        <v>1</v>
      </c>
      <c r="G24" s="535">
        <v>1</v>
      </c>
      <c r="H24" s="536">
        <v>2</v>
      </c>
      <c r="I24" s="498">
        <v>2</v>
      </c>
      <c r="J24" s="535">
        <v>2</v>
      </c>
      <c r="K24" s="536">
        <v>3</v>
      </c>
      <c r="L24" s="498">
        <v>2</v>
      </c>
      <c r="M24" s="535">
        <v>2</v>
      </c>
      <c r="N24" s="536">
        <v>3</v>
      </c>
      <c r="O24" s="29">
        <f t="shared" si="0"/>
        <v>7</v>
      </c>
      <c r="P24" s="25" t="str">
        <f t="shared" si="1"/>
        <v>средний</v>
      </c>
      <c r="Q24" s="494">
        <f t="shared" si="2"/>
        <v>7</v>
      </c>
      <c r="R24" s="550" t="str">
        <f t="shared" si="3"/>
        <v>средний</v>
      </c>
      <c r="S24" s="30">
        <f t="shared" si="4"/>
        <v>11</v>
      </c>
      <c r="T24" s="31" t="str">
        <f t="shared" si="5"/>
        <v>высокий</v>
      </c>
    </row>
    <row r="25" spans="1:20" s="19" customFormat="1" ht="22.7" customHeight="1">
      <c r="A25" s="191">
        <v>12</v>
      </c>
      <c r="B25" s="376" t="str">
        <f>реч.разв.!B28</f>
        <v>К. Ульяна</v>
      </c>
      <c r="C25" s="498">
        <v>2</v>
      </c>
      <c r="D25" s="535">
        <v>2</v>
      </c>
      <c r="E25" s="536">
        <v>3</v>
      </c>
      <c r="F25" s="498">
        <v>1</v>
      </c>
      <c r="G25" s="535">
        <v>1</v>
      </c>
      <c r="H25" s="536">
        <v>2</v>
      </c>
      <c r="I25" s="498">
        <v>2</v>
      </c>
      <c r="J25" s="535">
        <v>2</v>
      </c>
      <c r="K25" s="536">
        <v>3</v>
      </c>
      <c r="L25" s="498">
        <v>2</v>
      </c>
      <c r="M25" s="535">
        <v>2</v>
      </c>
      <c r="N25" s="536">
        <v>3</v>
      </c>
      <c r="O25" s="29">
        <f t="shared" si="0"/>
        <v>7</v>
      </c>
      <c r="P25" s="25" t="str">
        <f t="shared" si="1"/>
        <v>средний</v>
      </c>
      <c r="Q25" s="494">
        <f t="shared" si="2"/>
        <v>7</v>
      </c>
      <c r="R25" s="550" t="str">
        <f t="shared" si="3"/>
        <v>средний</v>
      </c>
      <c r="S25" s="30">
        <f t="shared" si="4"/>
        <v>11</v>
      </c>
      <c r="T25" s="31" t="str">
        <f t="shared" si="5"/>
        <v>высокий</v>
      </c>
    </row>
    <row r="26" spans="1:20" s="19" customFormat="1" ht="22.7" customHeight="1">
      <c r="A26" s="191">
        <v>13</v>
      </c>
      <c r="B26" s="376" t="str">
        <f>реч.разв.!B29</f>
        <v xml:space="preserve">К. Аделина </v>
      </c>
      <c r="C26" s="498">
        <v>2</v>
      </c>
      <c r="D26" s="535">
        <v>2</v>
      </c>
      <c r="E26" s="536">
        <v>3</v>
      </c>
      <c r="F26" s="498">
        <v>2</v>
      </c>
      <c r="G26" s="535">
        <v>2</v>
      </c>
      <c r="H26" s="536">
        <v>3</v>
      </c>
      <c r="I26" s="498">
        <v>2</v>
      </c>
      <c r="J26" s="535">
        <v>2</v>
      </c>
      <c r="K26" s="536">
        <v>3</v>
      </c>
      <c r="L26" s="498">
        <v>2</v>
      </c>
      <c r="M26" s="535">
        <v>2</v>
      </c>
      <c r="N26" s="536">
        <v>3</v>
      </c>
      <c r="O26" s="29">
        <f t="shared" si="0"/>
        <v>8</v>
      </c>
      <c r="P26" s="25" t="str">
        <f t="shared" si="1"/>
        <v>средний</v>
      </c>
      <c r="Q26" s="494">
        <f t="shared" si="2"/>
        <v>8</v>
      </c>
      <c r="R26" s="550" t="str">
        <f t="shared" si="3"/>
        <v>средний</v>
      </c>
      <c r="S26" s="30">
        <f t="shared" si="4"/>
        <v>12</v>
      </c>
      <c r="T26" s="31" t="str">
        <f t="shared" si="5"/>
        <v>высокий</v>
      </c>
    </row>
    <row r="27" spans="1:20" s="19" customFormat="1" ht="22.7" customHeight="1">
      <c r="A27" s="191">
        <v>14</v>
      </c>
      <c r="B27" s="376" t="str">
        <f>реч.разв.!B30</f>
        <v>М. Руслан</v>
      </c>
      <c r="C27" s="498">
        <v>2</v>
      </c>
      <c r="D27" s="535">
        <v>2</v>
      </c>
      <c r="E27" s="536">
        <v>3</v>
      </c>
      <c r="F27" s="498">
        <v>2</v>
      </c>
      <c r="G27" s="535">
        <v>2</v>
      </c>
      <c r="H27" s="536">
        <v>3</v>
      </c>
      <c r="I27" s="498">
        <v>2</v>
      </c>
      <c r="J27" s="535">
        <v>2</v>
      </c>
      <c r="K27" s="536">
        <v>3</v>
      </c>
      <c r="L27" s="498">
        <v>2</v>
      </c>
      <c r="M27" s="535">
        <v>2</v>
      </c>
      <c r="N27" s="536">
        <v>3</v>
      </c>
      <c r="O27" s="29">
        <f t="shared" si="0"/>
        <v>8</v>
      </c>
      <c r="P27" s="25" t="str">
        <f t="shared" si="1"/>
        <v>средний</v>
      </c>
      <c r="Q27" s="494">
        <f t="shared" si="2"/>
        <v>8</v>
      </c>
      <c r="R27" s="550" t="str">
        <f t="shared" si="3"/>
        <v>средний</v>
      </c>
      <c r="S27" s="30">
        <f t="shared" si="4"/>
        <v>12</v>
      </c>
      <c r="T27" s="31" t="str">
        <f t="shared" si="5"/>
        <v>высокий</v>
      </c>
    </row>
    <row r="28" spans="1:20" s="19" customFormat="1" ht="22.7" customHeight="1">
      <c r="A28" s="191">
        <v>15</v>
      </c>
      <c r="B28" s="376" t="str">
        <f>реч.разв.!B31</f>
        <v xml:space="preserve">П. Екатерина </v>
      </c>
      <c r="C28" s="498">
        <v>2</v>
      </c>
      <c r="D28" s="535">
        <v>2</v>
      </c>
      <c r="E28" s="536">
        <v>3</v>
      </c>
      <c r="F28" s="498">
        <v>2</v>
      </c>
      <c r="G28" s="535">
        <v>2</v>
      </c>
      <c r="H28" s="536">
        <v>3</v>
      </c>
      <c r="I28" s="498">
        <v>2</v>
      </c>
      <c r="J28" s="535">
        <v>2</v>
      </c>
      <c r="K28" s="536">
        <v>3</v>
      </c>
      <c r="L28" s="498">
        <v>2</v>
      </c>
      <c r="M28" s="535">
        <v>2</v>
      </c>
      <c r="N28" s="536">
        <v>3</v>
      </c>
      <c r="O28" s="29">
        <f t="shared" si="0"/>
        <v>8</v>
      </c>
      <c r="P28" s="25" t="str">
        <f t="shared" si="1"/>
        <v>средний</v>
      </c>
      <c r="Q28" s="494">
        <f t="shared" si="2"/>
        <v>8</v>
      </c>
      <c r="R28" s="550" t="str">
        <f t="shared" si="3"/>
        <v>средний</v>
      </c>
      <c r="S28" s="30">
        <f t="shared" si="4"/>
        <v>12</v>
      </c>
      <c r="T28" s="31" t="str">
        <f t="shared" si="5"/>
        <v>высокий</v>
      </c>
    </row>
    <row r="29" spans="1:20" s="19" customFormat="1" ht="22.7" customHeight="1">
      <c r="A29" s="191">
        <v>16</v>
      </c>
      <c r="B29" s="376" t="str">
        <f>реч.разв.!B32</f>
        <v>П. Валерия</v>
      </c>
      <c r="C29" s="498">
        <v>2</v>
      </c>
      <c r="D29" s="535">
        <v>2</v>
      </c>
      <c r="E29" s="536">
        <v>3</v>
      </c>
      <c r="F29" s="498">
        <v>2</v>
      </c>
      <c r="G29" s="535">
        <v>2</v>
      </c>
      <c r="H29" s="536">
        <v>3</v>
      </c>
      <c r="I29" s="498">
        <v>2</v>
      </c>
      <c r="J29" s="535">
        <v>2</v>
      </c>
      <c r="K29" s="536">
        <v>3</v>
      </c>
      <c r="L29" s="498">
        <v>2</v>
      </c>
      <c r="M29" s="535">
        <v>2</v>
      </c>
      <c r="N29" s="536">
        <v>3</v>
      </c>
      <c r="O29" s="29">
        <f t="shared" ref="O29:O37" si="6">SUM(C29,F29,I29,L29)</f>
        <v>8</v>
      </c>
      <c r="P29" s="25" t="str">
        <f t="shared" ref="P29:P37" si="7">IF(O29&lt;6,"низкий",IF(O29&lt;10,"средний",IF(O29&gt;9,"высокий")))</f>
        <v>средний</v>
      </c>
      <c r="Q29" s="494">
        <f t="shared" si="2"/>
        <v>8</v>
      </c>
      <c r="R29" s="550" t="str">
        <f t="shared" si="3"/>
        <v>средний</v>
      </c>
      <c r="S29" s="30">
        <f t="shared" ref="S29:S37" si="8">SUM(E29,H29,K29,N29)</f>
        <v>12</v>
      </c>
      <c r="T29" s="31" t="str">
        <f t="shared" ref="T29:T37" si="9">IF(S29&lt;6,"низкий",IF(S29&lt;10,"средний",IF(S29&gt;9,"высокий")))</f>
        <v>высокий</v>
      </c>
    </row>
    <row r="30" spans="1:20" s="19" customFormat="1" ht="22.7" customHeight="1">
      <c r="A30" s="191">
        <v>17</v>
      </c>
      <c r="B30" s="376" t="str">
        <f>реч.разв.!B33</f>
        <v>Р. Матвей</v>
      </c>
      <c r="C30" s="498">
        <v>2</v>
      </c>
      <c r="D30" s="535">
        <v>3</v>
      </c>
      <c r="E30" s="536">
        <v>3</v>
      </c>
      <c r="F30" s="498">
        <v>2</v>
      </c>
      <c r="G30" s="535">
        <v>3</v>
      </c>
      <c r="H30" s="536">
        <v>3</v>
      </c>
      <c r="I30" s="498">
        <v>3</v>
      </c>
      <c r="J30" s="535">
        <v>3</v>
      </c>
      <c r="K30" s="536">
        <v>3</v>
      </c>
      <c r="L30" s="498">
        <v>2</v>
      </c>
      <c r="M30" s="535">
        <v>2</v>
      </c>
      <c r="N30" s="536">
        <v>3</v>
      </c>
      <c r="O30" s="29">
        <f t="shared" si="6"/>
        <v>9</v>
      </c>
      <c r="P30" s="25" t="str">
        <f t="shared" si="7"/>
        <v>средний</v>
      </c>
      <c r="Q30" s="494">
        <f t="shared" si="2"/>
        <v>11</v>
      </c>
      <c r="R30" s="550" t="str">
        <f t="shared" si="3"/>
        <v>высокий</v>
      </c>
      <c r="S30" s="30">
        <f t="shared" si="8"/>
        <v>12</v>
      </c>
      <c r="T30" s="31" t="str">
        <f t="shared" si="9"/>
        <v>высокий</v>
      </c>
    </row>
    <row r="31" spans="1:20" s="19" customFormat="1" ht="22.7" customHeight="1">
      <c r="A31" s="191">
        <v>18</v>
      </c>
      <c r="B31" s="376" t="str">
        <f>реч.разв.!B34</f>
        <v xml:space="preserve">Р. Артем </v>
      </c>
      <c r="C31" s="498">
        <v>2</v>
      </c>
      <c r="D31" s="535">
        <v>2</v>
      </c>
      <c r="E31" s="536">
        <v>3</v>
      </c>
      <c r="F31" s="498">
        <v>2</v>
      </c>
      <c r="G31" s="535">
        <v>2</v>
      </c>
      <c r="H31" s="536">
        <v>3</v>
      </c>
      <c r="I31" s="498">
        <v>2</v>
      </c>
      <c r="J31" s="535">
        <v>2</v>
      </c>
      <c r="K31" s="536">
        <v>3</v>
      </c>
      <c r="L31" s="498">
        <v>2</v>
      </c>
      <c r="M31" s="535">
        <v>2</v>
      </c>
      <c r="N31" s="536">
        <v>3</v>
      </c>
      <c r="O31" s="29">
        <f t="shared" si="6"/>
        <v>8</v>
      </c>
      <c r="P31" s="25" t="str">
        <f t="shared" si="7"/>
        <v>средний</v>
      </c>
      <c r="Q31" s="494">
        <f t="shared" si="2"/>
        <v>8</v>
      </c>
      <c r="R31" s="550" t="str">
        <f t="shared" si="3"/>
        <v>средний</v>
      </c>
      <c r="S31" s="30">
        <f t="shared" si="8"/>
        <v>12</v>
      </c>
      <c r="T31" s="31" t="str">
        <f t="shared" si="9"/>
        <v>высокий</v>
      </c>
    </row>
    <row r="32" spans="1:20" s="19" customFormat="1" ht="22.7" customHeight="1">
      <c r="A32" s="191">
        <v>19</v>
      </c>
      <c r="B32" s="376" t="str">
        <f>реч.разв.!B35</f>
        <v xml:space="preserve">С. Ханифа </v>
      </c>
      <c r="C32" s="498">
        <v>1</v>
      </c>
      <c r="D32" s="535">
        <v>1</v>
      </c>
      <c r="E32" s="536">
        <v>2</v>
      </c>
      <c r="F32" s="498">
        <v>1</v>
      </c>
      <c r="G32" s="535">
        <v>1</v>
      </c>
      <c r="H32" s="536">
        <v>2</v>
      </c>
      <c r="I32" s="498">
        <v>1</v>
      </c>
      <c r="J32" s="535">
        <v>1</v>
      </c>
      <c r="K32" s="536">
        <v>2</v>
      </c>
      <c r="L32" s="498">
        <v>1</v>
      </c>
      <c r="M32" s="535">
        <v>1</v>
      </c>
      <c r="N32" s="536">
        <v>2</v>
      </c>
      <c r="O32" s="29">
        <f t="shared" si="6"/>
        <v>4</v>
      </c>
      <c r="P32" s="25" t="str">
        <f t="shared" si="7"/>
        <v>низкий</v>
      </c>
      <c r="Q32" s="494">
        <f t="shared" si="2"/>
        <v>4</v>
      </c>
      <c r="R32" s="550" t="str">
        <f t="shared" si="3"/>
        <v>низкий</v>
      </c>
      <c r="S32" s="30">
        <f t="shared" si="8"/>
        <v>8</v>
      </c>
      <c r="T32" s="31" t="str">
        <f t="shared" si="9"/>
        <v>средний</v>
      </c>
    </row>
    <row r="33" spans="1:20" s="19" customFormat="1" ht="22.7" customHeight="1">
      <c r="A33" s="191">
        <v>20</v>
      </c>
      <c r="B33" s="376" t="str">
        <f>реч.разв.!B36</f>
        <v xml:space="preserve">С. Артур </v>
      </c>
      <c r="C33" s="498">
        <v>2</v>
      </c>
      <c r="D33" s="535">
        <v>2</v>
      </c>
      <c r="E33" s="536">
        <v>3</v>
      </c>
      <c r="F33" s="498">
        <v>2</v>
      </c>
      <c r="G33" s="535">
        <v>2</v>
      </c>
      <c r="H33" s="536">
        <v>3</v>
      </c>
      <c r="I33" s="498">
        <v>2</v>
      </c>
      <c r="J33" s="535">
        <v>2</v>
      </c>
      <c r="K33" s="536">
        <v>3</v>
      </c>
      <c r="L33" s="498">
        <v>2</v>
      </c>
      <c r="M33" s="535">
        <v>2</v>
      </c>
      <c r="N33" s="536">
        <v>3</v>
      </c>
      <c r="O33" s="29">
        <f t="shared" si="6"/>
        <v>8</v>
      </c>
      <c r="P33" s="25" t="str">
        <f t="shared" si="7"/>
        <v>средний</v>
      </c>
      <c r="Q33" s="494">
        <f t="shared" si="2"/>
        <v>8</v>
      </c>
      <c r="R33" s="550" t="str">
        <f t="shared" si="3"/>
        <v>средний</v>
      </c>
      <c r="S33" s="30">
        <f t="shared" si="8"/>
        <v>12</v>
      </c>
      <c r="T33" s="31" t="str">
        <f t="shared" si="9"/>
        <v>высокий</v>
      </c>
    </row>
    <row r="34" spans="1:20" s="19" customFormat="1" ht="22.7" customHeight="1">
      <c r="A34" s="191">
        <v>21</v>
      </c>
      <c r="B34" s="376" t="str">
        <f>реч.разв.!B37</f>
        <v>С. Анатолий</v>
      </c>
      <c r="C34" s="498">
        <v>1</v>
      </c>
      <c r="D34" s="537">
        <v>1</v>
      </c>
      <c r="E34" s="538">
        <v>1</v>
      </c>
      <c r="F34" s="498">
        <v>1</v>
      </c>
      <c r="G34" s="537">
        <v>1</v>
      </c>
      <c r="H34" s="538">
        <v>1</v>
      </c>
      <c r="I34" s="498">
        <v>1</v>
      </c>
      <c r="J34" s="537">
        <v>1</v>
      </c>
      <c r="K34" s="538">
        <v>2</v>
      </c>
      <c r="L34" s="498">
        <v>1</v>
      </c>
      <c r="M34" s="537">
        <v>1</v>
      </c>
      <c r="N34" s="538">
        <v>2</v>
      </c>
      <c r="O34" s="29">
        <f t="shared" si="6"/>
        <v>4</v>
      </c>
      <c r="P34" s="25" t="str">
        <f t="shared" si="7"/>
        <v>низкий</v>
      </c>
      <c r="Q34" s="494">
        <f t="shared" si="2"/>
        <v>4</v>
      </c>
      <c r="R34" s="550" t="str">
        <f t="shared" si="3"/>
        <v>низкий</v>
      </c>
      <c r="S34" s="30">
        <f t="shared" si="8"/>
        <v>6</v>
      </c>
      <c r="T34" s="31" t="str">
        <f t="shared" si="9"/>
        <v>средний</v>
      </c>
    </row>
    <row r="35" spans="1:20" s="19" customFormat="1" ht="22.7" customHeight="1">
      <c r="A35" s="191">
        <v>22</v>
      </c>
      <c r="B35" s="376" t="str">
        <f>реч.разв.!B38</f>
        <v xml:space="preserve">С. Юлия </v>
      </c>
      <c r="C35" s="498">
        <v>2</v>
      </c>
      <c r="D35" s="535">
        <v>2</v>
      </c>
      <c r="E35" s="536">
        <v>3</v>
      </c>
      <c r="F35" s="498">
        <v>2</v>
      </c>
      <c r="G35" s="535">
        <v>2</v>
      </c>
      <c r="H35" s="536">
        <v>3</v>
      </c>
      <c r="I35" s="498">
        <v>2</v>
      </c>
      <c r="J35" s="535">
        <v>2</v>
      </c>
      <c r="K35" s="536">
        <v>3</v>
      </c>
      <c r="L35" s="498">
        <v>2</v>
      </c>
      <c r="M35" s="535">
        <v>2</v>
      </c>
      <c r="N35" s="536">
        <v>3</v>
      </c>
      <c r="O35" s="29">
        <f t="shared" si="6"/>
        <v>8</v>
      </c>
      <c r="P35" s="25" t="str">
        <f t="shared" si="7"/>
        <v>средний</v>
      </c>
      <c r="Q35" s="494">
        <f t="shared" si="2"/>
        <v>8</v>
      </c>
      <c r="R35" s="550" t="str">
        <f t="shared" si="3"/>
        <v>средний</v>
      </c>
      <c r="S35" s="30">
        <f t="shared" si="8"/>
        <v>12</v>
      </c>
      <c r="T35" s="31" t="str">
        <f t="shared" si="9"/>
        <v>высокий</v>
      </c>
    </row>
    <row r="36" spans="1:20" s="19" customFormat="1" ht="22.7" customHeight="1">
      <c r="A36" s="191">
        <v>23</v>
      </c>
      <c r="B36" s="376" t="str">
        <f>реч.разв.!B39</f>
        <v xml:space="preserve">У. Давид </v>
      </c>
      <c r="C36" s="498">
        <v>2</v>
      </c>
      <c r="D36" s="539">
        <v>2</v>
      </c>
      <c r="E36" s="534">
        <v>3</v>
      </c>
      <c r="F36" s="498">
        <v>2</v>
      </c>
      <c r="G36" s="539">
        <v>2</v>
      </c>
      <c r="H36" s="534">
        <v>3</v>
      </c>
      <c r="I36" s="498">
        <v>2</v>
      </c>
      <c r="J36" s="539">
        <v>2</v>
      </c>
      <c r="K36" s="534">
        <v>3</v>
      </c>
      <c r="L36" s="498">
        <v>2</v>
      </c>
      <c r="M36" s="539">
        <v>2</v>
      </c>
      <c r="N36" s="534">
        <v>3</v>
      </c>
      <c r="O36" s="29">
        <f t="shared" si="6"/>
        <v>8</v>
      </c>
      <c r="P36" s="25" t="str">
        <f t="shared" si="7"/>
        <v>средний</v>
      </c>
      <c r="Q36" s="494">
        <f t="shared" si="2"/>
        <v>8</v>
      </c>
      <c r="R36" s="550" t="str">
        <f t="shared" si="3"/>
        <v>средний</v>
      </c>
      <c r="S36" s="30">
        <f t="shared" si="8"/>
        <v>12</v>
      </c>
      <c r="T36" s="31" t="str">
        <f t="shared" si="9"/>
        <v>высокий</v>
      </c>
    </row>
    <row r="37" spans="1:20" s="19" customFormat="1" ht="22.7" customHeight="1">
      <c r="A37" s="191">
        <v>24</v>
      </c>
      <c r="B37" s="376" t="str">
        <f>реч.разв.!B40</f>
        <v xml:space="preserve">Ф. Данил </v>
      </c>
      <c r="C37" s="498">
        <v>2</v>
      </c>
      <c r="D37" s="539">
        <v>2</v>
      </c>
      <c r="E37" s="534">
        <v>3</v>
      </c>
      <c r="F37" s="498">
        <v>2</v>
      </c>
      <c r="G37" s="539">
        <v>2</v>
      </c>
      <c r="H37" s="534">
        <v>3</v>
      </c>
      <c r="I37" s="498">
        <v>2</v>
      </c>
      <c r="J37" s="539">
        <v>2</v>
      </c>
      <c r="K37" s="534">
        <v>3</v>
      </c>
      <c r="L37" s="498">
        <v>2</v>
      </c>
      <c r="M37" s="539">
        <v>2</v>
      </c>
      <c r="N37" s="534">
        <v>3</v>
      </c>
      <c r="O37" s="29">
        <f t="shared" si="6"/>
        <v>8</v>
      </c>
      <c r="P37" s="25" t="str">
        <f t="shared" si="7"/>
        <v>средний</v>
      </c>
      <c r="Q37" s="494">
        <f t="shared" si="2"/>
        <v>8</v>
      </c>
      <c r="R37" s="550" t="str">
        <f t="shared" si="3"/>
        <v>средний</v>
      </c>
      <c r="S37" s="30">
        <f t="shared" si="8"/>
        <v>12</v>
      </c>
      <c r="T37" s="31" t="str">
        <f t="shared" si="9"/>
        <v>высокий</v>
      </c>
    </row>
    <row r="38" spans="1:20" s="19" customFormat="1" ht="22.7" customHeight="1">
      <c r="A38" s="191">
        <v>25</v>
      </c>
      <c r="B38" s="376" t="str">
        <f>реч.разв.!B41</f>
        <v xml:space="preserve">Ф. Кира </v>
      </c>
      <c r="C38" s="540">
        <v>2</v>
      </c>
      <c r="D38" s="541">
        <v>2</v>
      </c>
      <c r="E38" s="542">
        <v>3</v>
      </c>
      <c r="F38" s="540">
        <v>1</v>
      </c>
      <c r="G38" s="541">
        <v>2</v>
      </c>
      <c r="H38" s="542">
        <v>2</v>
      </c>
      <c r="I38" s="540">
        <v>2</v>
      </c>
      <c r="J38" s="541">
        <v>2</v>
      </c>
      <c r="K38" s="542">
        <v>3</v>
      </c>
      <c r="L38" s="540">
        <v>1</v>
      </c>
      <c r="M38" s="541">
        <v>2</v>
      </c>
      <c r="N38" s="542">
        <v>2</v>
      </c>
      <c r="O38" s="29">
        <f t="shared" ref="O38:O40" si="10">SUM(C38,F38,I38,L38)</f>
        <v>6</v>
      </c>
      <c r="P38" s="25" t="str">
        <f t="shared" ref="P38:P40" si="11">IF(O38&lt;6,"низкий",IF(O38&lt;10,"средний",IF(O38&gt;9,"высокий")))</f>
        <v>средний</v>
      </c>
      <c r="Q38" s="494">
        <f t="shared" si="2"/>
        <v>8</v>
      </c>
      <c r="R38" s="550" t="str">
        <f t="shared" si="3"/>
        <v>средний</v>
      </c>
      <c r="S38" s="30">
        <f t="shared" ref="S38" si="12">SUM(E38,H38,K38,N38)</f>
        <v>10</v>
      </c>
      <c r="T38" s="31" t="str">
        <f t="shared" ref="T38" si="13">IF(S38&lt;6,"низкий",IF(S38&lt;10,"средний",IF(S38&gt;9,"высокий")))</f>
        <v>высокий</v>
      </c>
    </row>
    <row r="39" spans="1:20" s="19" customFormat="1" ht="22.7" customHeight="1">
      <c r="A39" s="191">
        <v>26</v>
      </c>
      <c r="B39" s="376" t="str">
        <f>реч.разв.!B42</f>
        <v xml:space="preserve">Х. София </v>
      </c>
      <c r="C39" s="540">
        <v>1</v>
      </c>
      <c r="D39" s="543">
        <v>1</v>
      </c>
      <c r="E39" s="544">
        <v>2</v>
      </c>
      <c r="F39" s="540">
        <v>1</v>
      </c>
      <c r="G39" s="543">
        <v>1</v>
      </c>
      <c r="H39" s="544">
        <v>2</v>
      </c>
      <c r="I39" s="540">
        <v>1</v>
      </c>
      <c r="J39" s="543">
        <v>1</v>
      </c>
      <c r="K39" s="544">
        <v>2</v>
      </c>
      <c r="L39" s="540">
        <v>1</v>
      </c>
      <c r="M39" s="543">
        <v>1</v>
      </c>
      <c r="N39" s="544">
        <v>2</v>
      </c>
      <c r="O39" s="494">
        <f t="shared" si="10"/>
        <v>4</v>
      </c>
      <c r="P39" s="493" t="str">
        <f t="shared" si="11"/>
        <v>низкий</v>
      </c>
      <c r="Q39" s="494">
        <f t="shared" si="2"/>
        <v>4</v>
      </c>
      <c r="R39" s="550" t="str">
        <f t="shared" si="3"/>
        <v>низкий</v>
      </c>
      <c r="S39" s="30">
        <f t="shared" ref="S39:S40" si="14">SUM(E39,H39,K39,N39)</f>
        <v>8</v>
      </c>
      <c r="T39" s="495" t="str">
        <f t="shared" ref="T39:T40" si="15">IF(S39&lt;6,"низкий",IF(S39&lt;10,"средний",IF(S39&gt;9,"высокий")))</f>
        <v>средний</v>
      </c>
    </row>
    <row r="40" spans="1:20" s="19" customFormat="1" ht="22.7" customHeight="1">
      <c r="A40" s="191">
        <v>27</v>
      </c>
      <c r="B40" s="376" t="str">
        <f>реч.разв.!B43</f>
        <v xml:space="preserve">Ю. Илья </v>
      </c>
      <c r="C40" s="540">
        <v>1</v>
      </c>
      <c r="D40" s="543">
        <v>1</v>
      </c>
      <c r="E40" s="544">
        <v>2</v>
      </c>
      <c r="F40" s="540">
        <v>1</v>
      </c>
      <c r="G40" s="543">
        <v>1</v>
      </c>
      <c r="H40" s="544">
        <v>2</v>
      </c>
      <c r="I40" s="540">
        <v>1</v>
      </c>
      <c r="J40" s="543">
        <v>1</v>
      </c>
      <c r="K40" s="544">
        <v>2</v>
      </c>
      <c r="L40" s="540">
        <v>1</v>
      </c>
      <c r="M40" s="543">
        <v>1</v>
      </c>
      <c r="N40" s="544">
        <v>2</v>
      </c>
      <c r="O40" s="29">
        <f t="shared" si="10"/>
        <v>4</v>
      </c>
      <c r="P40" s="25" t="str">
        <f t="shared" si="11"/>
        <v>низкий</v>
      </c>
      <c r="Q40" s="494">
        <f t="shared" si="2"/>
        <v>4</v>
      </c>
      <c r="R40" s="550" t="str">
        <f t="shared" si="3"/>
        <v>низкий</v>
      </c>
      <c r="S40" s="30">
        <f t="shared" si="14"/>
        <v>8</v>
      </c>
      <c r="T40" s="495" t="str">
        <f t="shared" si="15"/>
        <v>средний</v>
      </c>
    </row>
    <row r="41" spans="1:20" s="19" customFormat="1" ht="22.7" customHeight="1">
      <c r="A41" s="192">
        <v>28</v>
      </c>
      <c r="B41" s="376">
        <f>реч.разв.!B44</f>
        <v>0</v>
      </c>
      <c r="C41" s="499"/>
      <c r="D41" s="545"/>
      <c r="E41" s="546"/>
      <c r="F41" s="499"/>
      <c r="G41" s="545"/>
      <c r="H41" s="546"/>
      <c r="I41" s="499"/>
      <c r="J41" s="545"/>
      <c r="K41" s="546"/>
      <c r="L41" s="499"/>
      <c r="M41" s="545"/>
      <c r="N41" s="546"/>
      <c r="O41" s="29"/>
      <c r="P41" s="25"/>
      <c r="Q41" s="494"/>
      <c r="R41" s="550"/>
      <c r="S41" s="30"/>
      <c r="T41" s="31"/>
    </row>
    <row r="42" spans="1:20" s="19" customFormat="1" ht="22.7" customHeight="1">
      <c r="A42" s="191">
        <v>29</v>
      </c>
      <c r="B42" s="376">
        <f>реч.разв.!B45</f>
        <v>0</v>
      </c>
      <c r="C42" s="478"/>
      <c r="D42" s="545"/>
      <c r="E42" s="547"/>
      <c r="F42" s="478"/>
      <c r="G42" s="545"/>
      <c r="H42" s="547"/>
      <c r="I42" s="478"/>
      <c r="J42" s="545"/>
      <c r="K42" s="547"/>
      <c r="L42" s="478"/>
      <c r="M42" s="545"/>
      <c r="N42" s="547"/>
      <c r="O42" s="29"/>
      <c r="P42" s="25"/>
      <c r="Q42" s="494"/>
      <c r="R42" s="550"/>
      <c r="S42" s="30"/>
      <c r="T42" s="31"/>
    </row>
    <row r="43" spans="1:20" s="19" customFormat="1" ht="22.7" customHeight="1" thickBot="1">
      <c r="A43" s="192">
        <v>30</v>
      </c>
      <c r="B43" s="376">
        <f>реч.разв.!B46</f>
        <v>0</v>
      </c>
      <c r="C43" s="478"/>
      <c r="D43" s="545"/>
      <c r="E43" s="547"/>
      <c r="F43" s="478"/>
      <c r="G43" s="545"/>
      <c r="H43" s="547"/>
      <c r="I43" s="478"/>
      <c r="J43" s="545"/>
      <c r="K43" s="547"/>
      <c r="L43" s="478"/>
      <c r="M43" s="545"/>
      <c r="N43" s="547"/>
      <c r="O43" s="146"/>
      <c r="P43" s="147"/>
      <c r="Q43" s="458"/>
      <c r="R43" s="551"/>
      <c r="S43" s="148"/>
      <c r="T43" s="149"/>
    </row>
    <row r="44" spans="1:20" s="19" customFormat="1" ht="22.7" customHeight="1" thickBot="1">
      <c r="A44" s="428"/>
      <c r="B44" s="441" t="s">
        <v>184</v>
      </c>
      <c r="C44" s="548">
        <f>AVERAGE(C14:C43)</f>
        <v>1.7777777777777777</v>
      </c>
      <c r="D44" s="548">
        <f t="shared" ref="D44:E44" si="16">AVERAGE(D14:D43)</f>
        <v>1.8148148148148149</v>
      </c>
      <c r="E44" s="549">
        <f t="shared" si="16"/>
        <v>2.7037037037037037</v>
      </c>
      <c r="F44" s="548">
        <f>AVERAGE(F14:F43)</f>
        <v>1.6296296296296295</v>
      </c>
      <c r="G44" s="548">
        <f t="shared" ref="G44:H44" si="17">AVERAGE(G14:G43)</f>
        <v>1.7037037037037037</v>
      </c>
      <c r="H44" s="549">
        <f t="shared" si="17"/>
        <v>2.5925925925925926</v>
      </c>
      <c r="I44" s="548">
        <f>AVERAGE(I14:I43)</f>
        <v>1.8148148148148149</v>
      </c>
      <c r="J44" s="548">
        <f t="shared" ref="J44:K44" si="18">AVERAGE(J14:J43)</f>
        <v>1.8148148148148149</v>
      </c>
      <c r="K44" s="549">
        <f t="shared" si="18"/>
        <v>2.7407407407407409</v>
      </c>
      <c r="L44" s="548">
        <f>AVERAGE(L14:L43)</f>
        <v>1.7407407407407407</v>
      </c>
      <c r="M44" s="548">
        <f t="shared" ref="M44:N44" si="19">AVERAGE(M14:M43)</f>
        <v>1.7777777777777777</v>
      </c>
      <c r="N44" s="549">
        <f t="shared" si="19"/>
        <v>2.7407407407407409</v>
      </c>
      <c r="O44" s="469">
        <f t="shared" ref="O44" si="20">SUM(C44,F44,I44,L44)</f>
        <v>6.9629629629629628</v>
      </c>
      <c r="P44" s="443" t="str">
        <f t="shared" ref="P44" si="21">IF(O44&lt;6,"низкий",IF(O44&lt;10,"средний",IF(O44&gt;9,"высокий")))</f>
        <v>средний</v>
      </c>
      <c r="Q44" s="552">
        <f>SUM(D44,G44,J44,M44)</f>
        <v>7.1111111111111116</v>
      </c>
      <c r="R44" s="553" t="str">
        <f t="shared" si="3"/>
        <v>средний</v>
      </c>
      <c r="S44" s="470">
        <f t="shared" ref="S44" si="22">SUM(E44,H44,K44,N44)</f>
        <v>10.777777777777777</v>
      </c>
      <c r="T44" s="444" t="str">
        <f t="shared" ref="T44" si="23">IF(S44&lt;6,"низкий",IF(S44&lt;10,"средний",IF(S44&gt;9,"высокий")))</f>
        <v>высокий</v>
      </c>
    </row>
    <row r="45" spans="1:20" s="19" customFormat="1" ht="22.7" customHeight="1" thickBot="1">
      <c r="A45" s="774" t="s">
        <v>14</v>
      </c>
      <c r="B45" s="830"/>
      <c r="C45" s="37">
        <f t="shared" ref="C45:N45" si="24">COUNT(C14:C43)</f>
        <v>27</v>
      </c>
      <c r="D45" s="37">
        <f t="shared" si="24"/>
        <v>27</v>
      </c>
      <c r="E45" s="150">
        <f t="shared" si="24"/>
        <v>27</v>
      </c>
      <c r="F45" s="37">
        <f t="shared" si="24"/>
        <v>27</v>
      </c>
      <c r="G45" s="37">
        <f t="shared" si="24"/>
        <v>27</v>
      </c>
      <c r="H45" s="150">
        <f t="shared" si="24"/>
        <v>27</v>
      </c>
      <c r="I45" s="37">
        <f t="shared" si="24"/>
        <v>27</v>
      </c>
      <c r="J45" s="37">
        <f t="shared" si="24"/>
        <v>27</v>
      </c>
      <c r="K45" s="150">
        <f t="shared" si="24"/>
        <v>27</v>
      </c>
      <c r="L45" s="37">
        <f t="shared" si="24"/>
        <v>27</v>
      </c>
      <c r="M45" s="37">
        <f t="shared" si="24"/>
        <v>27</v>
      </c>
      <c r="N45" s="150">
        <f t="shared" si="24"/>
        <v>27</v>
      </c>
      <c r="O45" s="813"/>
      <c r="P45" s="814"/>
      <c r="Q45" s="523"/>
      <c r="R45" s="523"/>
      <c r="S45" s="813"/>
      <c r="T45" s="814"/>
    </row>
    <row r="46" spans="1:20" ht="15.75" customHeight="1"/>
    <row r="50" spans="1:29" s="13" customFormat="1" ht="18.75" customHeight="1">
      <c r="A50" s="800" t="s">
        <v>123</v>
      </c>
      <c r="B50" s="801"/>
      <c r="C50" s="801"/>
      <c r="D50" s="801"/>
      <c r="E50" s="801"/>
      <c r="F50" s="801"/>
      <c r="G50" s="801"/>
      <c r="H50" s="802"/>
      <c r="I50" s="32"/>
      <c r="J50" s="800" t="s">
        <v>207</v>
      </c>
      <c r="K50" s="801"/>
      <c r="L50" s="801"/>
      <c r="M50" s="801"/>
      <c r="N50" s="801"/>
      <c r="O50" s="801"/>
      <c r="P50" s="801"/>
      <c r="Q50" s="801"/>
      <c r="R50" s="802"/>
      <c r="U50" s="800" t="s">
        <v>124</v>
      </c>
      <c r="V50" s="801"/>
      <c r="W50" s="801"/>
      <c r="X50" s="801"/>
      <c r="Y50" s="801"/>
      <c r="Z50" s="801"/>
      <c r="AA50" s="801"/>
      <c r="AB50" s="801"/>
      <c r="AC50" s="802"/>
    </row>
    <row r="51" spans="1:29" s="13" customFormat="1" ht="18.75" customHeight="1">
      <c r="A51" s="35"/>
      <c r="B51" s="381" t="s">
        <v>46</v>
      </c>
      <c r="C51" s="824" t="s">
        <v>47</v>
      </c>
      <c r="D51" s="825"/>
      <c r="E51" s="807" t="s">
        <v>48</v>
      </c>
      <c r="F51" s="808"/>
      <c r="G51" s="824" t="s">
        <v>49</v>
      </c>
      <c r="H51" s="825"/>
      <c r="J51" s="35"/>
      <c r="K51" s="824" t="s">
        <v>46</v>
      </c>
      <c r="L51" s="825"/>
      <c r="M51" s="824" t="s">
        <v>47</v>
      </c>
      <c r="N51" s="825"/>
      <c r="O51" s="807" t="s">
        <v>48</v>
      </c>
      <c r="P51" s="808"/>
      <c r="Q51" s="824" t="s">
        <v>49</v>
      </c>
      <c r="R51" s="825"/>
      <c r="U51" s="35"/>
      <c r="V51" s="824" t="s">
        <v>46</v>
      </c>
      <c r="W51" s="825"/>
      <c r="X51" s="824" t="s">
        <v>47</v>
      </c>
      <c r="Y51" s="825"/>
      <c r="Z51" s="807" t="s">
        <v>48</v>
      </c>
      <c r="AA51" s="808"/>
      <c r="AB51" s="824" t="s">
        <v>49</v>
      </c>
      <c r="AC51" s="825"/>
    </row>
    <row r="52" spans="1:29" s="13" customFormat="1" ht="27.75" customHeight="1">
      <c r="A52" s="35"/>
      <c r="B52" s="382"/>
      <c r="C52" s="826"/>
      <c r="D52" s="827"/>
      <c r="E52" s="809"/>
      <c r="F52" s="810"/>
      <c r="G52" s="826"/>
      <c r="H52" s="827"/>
      <c r="J52" s="35"/>
      <c r="K52" s="826"/>
      <c r="L52" s="827"/>
      <c r="M52" s="826"/>
      <c r="N52" s="827"/>
      <c r="O52" s="809"/>
      <c r="P52" s="810"/>
      <c r="Q52" s="826"/>
      <c r="R52" s="827"/>
      <c r="U52" s="35"/>
      <c r="V52" s="826"/>
      <c r="W52" s="827"/>
      <c r="X52" s="826"/>
      <c r="Y52" s="827"/>
      <c r="Z52" s="809"/>
      <c r="AA52" s="810"/>
      <c r="AB52" s="826"/>
      <c r="AC52" s="827"/>
    </row>
    <row r="53" spans="1:29" s="13" customFormat="1" ht="18.75">
      <c r="A53" s="33" t="s">
        <v>9</v>
      </c>
      <c r="B53" s="511">
        <f>AVERAGE(C45,F45,I45,L45)</f>
        <v>27</v>
      </c>
      <c r="C53" s="805">
        <f>COUNTIF(P14:P43,"высокий")</f>
        <v>1</v>
      </c>
      <c r="D53" s="806"/>
      <c r="E53" s="828">
        <f>COUNTIF(P14:P43,"средний")</f>
        <v>20</v>
      </c>
      <c r="F53" s="829"/>
      <c r="G53" s="828">
        <f>COUNTIF(P14:P43,"низкий")</f>
        <v>6</v>
      </c>
      <c r="H53" s="829"/>
      <c r="J53" s="33" t="s">
        <v>9</v>
      </c>
      <c r="K53" s="573">
        <f>AVERAGE(D45,G45,J45,M45)</f>
        <v>27</v>
      </c>
      <c r="L53" s="574"/>
      <c r="M53" s="805">
        <f>COUNTIF(R14:R43,"высокий")</f>
        <v>2</v>
      </c>
      <c r="N53" s="806"/>
      <c r="O53" s="828">
        <f>COUNTIF(R14:R43,"средний")</f>
        <v>19</v>
      </c>
      <c r="P53" s="829"/>
      <c r="Q53" s="828">
        <f>COUNTIF(R14:R43,"низкий")</f>
        <v>6</v>
      </c>
      <c r="R53" s="829"/>
      <c r="U53" s="33" t="s">
        <v>9</v>
      </c>
      <c r="V53" s="573">
        <f>AVERAGE(E45,H45,K45,N45)</f>
        <v>27</v>
      </c>
      <c r="W53" s="574"/>
      <c r="X53" s="805">
        <f>COUNTIF(T14:T43,"высокий")</f>
        <v>21</v>
      </c>
      <c r="Y53" s="806"/>
      <c r="Z53" s="828">
        <f>COUNTIF(T14:T43,"средний")</f>
        <v>6</v>
      </c>
      <c r="AA53" s="829"/>
      <c r="AB53" s="828">
        <f>COUNTIF(T14:T43,"низкий")</f>
        <v>0</v>
      </c>
      <c r="AC53" s="829"/>
    </row>
    <row r="54" spans="1:29" s="13" customFormat="1" ht="18.75">
      <c r="A54" s="33" t="s">
        <v>10</v>
      </c>
      <c r="B54" s="185"/>
      <c r="C54" s="792">
        <f>(C53*100%)/B53</f>
        <v>3.7037037037037035E-2</v>
      </c>
      <c r="D54" s="793"/>
      <c r="E54" s="792">
        <f>(E53*100%)/B53</f>
        <v>0.7407407407407407</v>
      </c>
      <c r="F54" s="793"/>
      <c r="G54" s="792">
        <f>(G53*100%)/B53</f>
        <v>0.22222222222222221</v>
      </c>
      <c r="H54" s="793"/>
      <c r="J54" s="33" t="s">
        <v>10</v>
      </c>
      <c r="K54" s="185"/>
      <c r="L54" s="575"/>
      <c r="M54" s="792">
        <f>(M53*100%)/K53</f>
        <v>7.407407407407407E-2</v>
      </c>
      <c r="N54" s="793"/>
      <c r="O54" s="792">
        <f>(O53*100%)/K53</f>
        <v>0.70370370370370372</v>
      </c>
      <c r="P54" s="793"/>
      <c r="Q54" s="792">
        <f>(Q53*100%)/K53</f>
        <v>0.22222222222222221</v>
      </c>
      <c r="R54" s="793"/>
      <c r="U54" s="33" t="s">
        <v>10</v>
      </c>
      <c r="V54" s="185"/>
      <c r="W54" s="575"/>
      <c r="X54" s="792">
        <f>(X53*100%)/V53</f>
        <v>0.77777777777777779</v>
      </c>
      <c r="Y54" s="793"/>
      <c r="Z54" s="792">
        <f>(Z53*100%)/V53</f>
        <v>0.22222222222222221</v>
      </c>
      <c r="AA54" s="793"/>
      <c r="AB54" s="792">
        <f>(AB53*100%)/V53</f>
        <v>0</v>
      </c>
      <c r="AC54" s="793"/>
    </row>
    <row r="55" spans="1:29">
      <c r="E55" s="840"/>
      <c r="F55" s="840"/>
    </row>
  </sheetData>
  <sheetProtection selectLockedCells="1" selectUnlockedCells="1"/>
  <protectedRanges>
    <protectedRange sqref="C8:D8 E7:J8" name="Диапазон1_1_2"/>
  </protectedRanges>
  <mergeCells count="55">
    <mergeCell ref="E55:F55"/>
    <mergeCell ref="G53:H53"/>
    <mergeCell ref="G54:H54"/>
    <mergeCell ref="Q53:R53"/>
    <mergeCell ref="Q54:R54"/>
    <mergeCell ref="M53:N53"/>
    <mergeCell ref="M54:N54"/>
    <mergeCell ref="O54:P54"/>
    <mergeCell ref="O53:P53"/>
    <mergeCell ref="AB53:AC53"/>
    <mergeCell ref="AB54:AC54"/>
    <mergeCell ref="Z53:AA53"/>
    <mergeCell ref="Z54:AA54"/>
    <mergeCell ref="X53:Y53"/>
    <mergeCell ref="X54:Y54"/>
    <mergeCell ref="A1:AC1"/>
    <mergeCell ref="A3:AC3"/>
    <mergeCell ref="A2:AC2"/>
    <mergeCell ref="A4:AC4"/>
    <mergeCell ref="A6:B6"/>
    <mergeCell ref="C6:O6"/>
    <mergeCell ref="A45:B45"/>
    <mergeCell ref="B11:B13"/>
    <mergeCell ref="A11:A13"/>
    <mergeCell ref="C7:O7"/>
    <mergeCell ref="A9:Y9"/>
    <mergeCell ref="C8:I8"/>
    <mergeCell ref="C11:T11"/>
    <mergeCell ref="C12:E12"/>
    <mergeCell ref="F12:H12"/>
    <mergeCell ref="I12:K12"/>
    <mergeCell ref="L12:N12"/>
    <mergeCell ref="O12:P13"/>
    <mergeCell ref="S12:T13"/>
    <mergeCell ref="O45:P45"/>
    <mergeCell ref="S45:T45"/>
    <mergeCell ref="Q12:R13"/>
    <mergeCell ref="A50:H50"/>
    <mergeCell ref="U50:AC50"/>
    <mergeCell ref="J50:R50"/>
    <mergeCell ref="C51:D52"/>
    <mergeCell ref="E51:F52"/>
    <mergeCell ref="G51:H52"/>
    <mergeCell ref="AB51:AC52"/>
    <mergeCell ref="K51:L52"/>
    <mergeCell ref="Z51:AA52"/>
    <mergeCell ref="X51:Y52"/>
    <mergeCell ref="V51:W52"/>
    <mergeCell ref="Q51:R52"/>
    <mergeCell ref="M51:N52"/>
    <mergeCell ref="C53:D53"/>
    <mergeCell ref="C54:D54"/>
    <mergeCell ref="O51:P52"/>
    <mergeCell ref="E53:F53"/>
    <mergeCell ref="E54:F54"/>
  </mergeCells>
  <phoneticPr fontId="0" type="noConversion"/>
  <printOptions horizontalCentered="1" verticalCentered="1"/>
  <pageMargins left="0.55118110236220474" right="0.55118110236220474" top="0.78740157480314965" bottom="0.39370078740157483" header="0" footer="0"/>
  <pageSetup paperSize="9" scale="29" fitToHeight="33" orientation="landscape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view="pageBreakPreview" topLeftCell="A2" zoomScale="40" zoomScaleSheetLayoutView="40" workbookViewId="0">
      <selection activeCell="H37" sqref="H37"/>
    </sheetView>
  </sheetViews>
  <sheetFormatPr defaultRowHeight="12.75"/>
  <cols>
    <col min="1" max="1" width="10.7109375" customWidth="1"/>
    <col min="2" max="2" width="30.28515625" customWidth="1"/>
    <col min="3" max="11" width="12.42578125" customWidth="1"/>
    <col min="12" max="12" width="14.42578125" customWidth="1"/>
    <col min="13" max="15" width="16.5703125" customWidth="1"/>
    <col min="16" max="16" width="18.140625" customWidth="1"/>
    <col min="17" max="17" width="15" customWidth="1"/>
    <col min="18" max="18" width="17.28515625" customWidth="1"/>
    <col min="19" max="19" width="15" customWidth="1"/>
    <col min="20" max="20" width="15.5703125" customWidth="1"/>
    <col min="21" max="21" width="15.85546875" customWidth="1"/>
    <col min="22" max="22" width="16.42578125" customWidth="1"/>
    <col min="23" max="23" width="15" customWidth="1"/>
    <col min="24" max="24" width="19.42578125" customWidth="1"/>
    <col min="25" max="25" width="18" customWidth="1"/>
    <col min="26" max="26" width="10.5703125" customWidth="1"/>
    <col min="27" max="27" width="18.42578125" customWidth="1"/>
    <col min="28" max="28" width="10.85546875" customWidth="1"/>
    <col min="29" max="29" width="17.42578125" customWidth="1"/>
    <col min="35" max="35" width="11.42578125" customWidth="1"/>
    <col min="37" max="37" width="10.85546875" customWidth="1"/>
    <col min="38" max="38" width="6.28515625" customWidth="1"/>
  </cols>
  <sheetData>
    <row r="1" spans="1:28" s="19" customFormat="1" ht="23.25">
      <c r="A1" s="786" t="s">
        <v>16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</row>
    <row r="2" spans="1:28" s="19" customFormat="1" ht="23.25">
      <c r="A2" s="787" t="s">
        <v>0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</row>
    <row r="3" spans="1:28" s="19" customFormat="1" ht="17.25" customHeight="1">
      <c r="A3" s="787" t="s">
        <v>96</v>
      </c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</row>
    <row r="4" spans="1:28" s="19" customFormat="1" ht="23.25">
      <c r="A4" s="786" t="s">
        <v>194</v>
      </c>
      <c r="B4" s="786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786"/>
      <c r="Q4" s="786"/>
      <c r="R4" s="786"/>
      <c r="S4" s="786"/>
      <c r="T4" s="786"/>
      <c r="U4" s="786"/>
      <c r="V4" s="786"/>
      <c r="W4" s="786"/>
      <c r="X4" s="786"/>
      <c r="Y4" s="786"/>
      <c r="Z4" s="786"/>
      <c r="AA4" s="786"/>
      <c r="AB4" s="786"/>
    </row>
    <row r="5" spans="1:28" s="3" customFormat="1" ht="18.75">
      <c r="A5" s="484"/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  <c r="O5" s="484"/>
      <c r="P5" s="484"/>
      <c r="Q5" s="484"/>
      <c r="R5" s="484"/>
      <c r="S5" s="484"/>
      <c r="T5" s="484"/>
      <c r="U5" s="484"/>
      <c r="V5" s="484"/>
      <c r="W5" s="484"/>
      <c r="X5" s="484"/>
    </row>
    <row r="6" spans="1:28" s="18" customFormat="1" ht="20.25">
      <c r="A6" s="635" t="s">
        <v>31</v>
      </c>
      <c r="B6" s="635"/>
      <c r="C6" s="645" t="str">
        <f>'справка Н.Г.'!D4</f>
        <v>дети 4-5 лет жизни группы №2 общеразвивающей направленности</v>
      </c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6"/>
      <c r="P6" s="647"/>
    </row>
    <row r="7" spans="1:28" s="18" customFormat="1" ht="20.25">
      <c r="A7" s="20" t="s">
        <v>8</v>
      </c>
      <c r="B7" s="20"/>
      <c r="C7" s="834" t="str">
        <f>'справка Н.Г.'!D9</f>
        <v>Касумова Надежда Анатольевна, Чичинская Светлана Николаевна</v>
      </c>
      <c r="D7" s="835"/>
      <c r="E7" s="835"/>
      <c r="F7" s="835"/>
      <c r="G7" s="835"/>
      <c r="H7" s="835"/>
      <c r="I7" s="835"/>
      <c r="J7" s="835"/>
      <c r="K7" s="649"/>
      <c r="L7" s="649"/>
      <c r="M7" s="649"/>
      <c r="N7" s="649"/>
      <c r="O7" s="649"/>
      <c r="P7" s="650"/>
    </row>
    <row r="8" spans="1:28" s="18" customFormat="1" ht="20.25">
      <c r="A8" s="20" t="s">
        <v>7</v>
      </c>
      <c r="B8" s="21" t="str">
        <f>'справка Н.Г.'!C5</f>
        <v>2022-2023</v>
      </c>
      <c r="C8" s="811"/>
      <c r="D8" s="812"/>
      <c r="E8" s="812"/>
      <c r="F8" s="812"/>
      <c r="G8" s="812"/>
      <c r="H8" s="812"/>
      <c r="I8" s="812"/>
      <c r="J8" s="501"/>
    </row>
    <row r="9" spans="1:28" s="18" customFormat="1" ht="43.5" customHeight="1">
      <c r="A9" s="817" t="s">
        <v>153</v>
      </c>
      <c r="B9" s="817"/>
      <c r="C9" s="817"/>
      <c r="D9" s="817"/>
      <c r="E9" s="817"/>
      <c r="F9" s="817"/>
      <c r="G9" s="817"/>
      <c r="H9" s="817"/>
      <c r="I9" s="817"/>
      <c r="J9" s="817"/>
      <c r="K9" s="817"/>
      <c r="L9" s="817"/>
      <c r="M9" s="817"/>
      <c r="N9" s="817"/>
      <c r="O9" s="817"/>
      <c r="P9" s="817"/>
      <c r="Q9" s="817"/>
      <c r="R9" s="817"/>
      <c r="S9" s="817"/>
      <c r="T9" s="817"/>
      <c r="U9" s="817"/>
      <c r="V9" s="817"/>
      <c r="W9" s="817"/>
      <c r="X9" s="817"/>
    </row>
    <row r="10" spans="1:28" ht="30" customHeight="1" thickBot="1">
      <c r="A10" s="1"/>
    </row>
    <row r="11" spans="1:28" ht="16.5" customHeight="1" thickBot="1">
      <c r="A11" s="831"/>
      <c r="B11" s="781" t="s">
        <v>1</v>
      </c>
      <c r="C11" s="841" t="s">
        <v>6</v>
      </c>
      <c r="D11" s="842"/>
      <c r="E11" s="842"/>
      <c r="F11" s="842"/>
      <c r="G11" s="842"/>
      <c r="H11" s="842"/>
      <c r="I11" s="842"/>
      <c r="J11" s="842"/>
      <c r="K11" s="842"/>
      <c r="L11" s="842"/>
      <c r="M11" s="842"/>
      <c r="N11" s="842"/>
      <c r="O11" s="842"/>
      <c r="P11" s="842"/>
      <c r="Q11" s="843"/>
    </row>
    <row r="12" spans="1:28" s="3" customFormat="1" ht="66" customHeight="1" thickBot="1">
      <c r="A12" s="832"/>
      <c r="B12" s="782"/>
      <c r="C12" s="771" t="s">
        <v>145</v>
      </c>
      <c r="D12" s="772"/>
      <c r="E12" s="773"/>
      <c r="F12" s="771" t="s">
        <v>147</v>
      </c>
      <c r="G12" s="772"/>
      <c r="H12" s="773"/>
      <c r="I12" s="771" t="s">
        <v>146</v>
      </c>
      <c r="J12" s="772"/>
      <c r="K12" s="773"/>
      <c r="L12" s="756" t="s">
        <v>148</v>
      </c>
      <c r="M12" s="757"/>
      <c r="N12" s="750" t="s">
        <v>42</v>
      </c>
      <c r="O12" s="751"/>
      <c r="P12" s="756" t="s">
        <v>43</v>
      </c>
      <c r="Q12" s="757"/>
    </row>
    <row r="13" spans="1:28" s="3" customFormat="1" ht="45" customHeight="1" thickBot="1">
      <c r="A13" s="833"/>
      <c r="B13" s="821"/>
      <c r="C13" s="14" t="s">
        <v>39</v>
      </c>
      <c r="D13" s="15" t="s">
        <v>196</v>
      </c>
      <c r="E13" s="16" t="s">
        <v>40</v>
      </c>
      <c r="F13" s="14" t="s">
        <v>39</v>
      </c>
      <c r="G13" s="15" t="s">
        <v>196</v>
      </c>
      <c r="H13" s="16" t="s">
        <v>40</v>
      </c>
      <c r="I13" s="14" t="s">
        <v>39</v>
      </c>
      <c r="J13" s="15" t="s">
        <v>196</v>
      </c>
      <c r="K13" s="16" t="s">
        <v>40</v>
      </c>
      <c r="L13" s="758"/>
      <c r="M13" s="759"/>
      <c r="N13" s="750"/>
      <c r="O13" s="751"/>
      <c r="P13" s="758"/>
      <c r="Q13" s="759"/>
    </row>
    <row r="14" spans="1:28" s="19" customFormat="1" ht="22.7" customHeight="1">
      <c r="A14" s="191">
        <v>1</v>
      </c>
      <c r="B14" s="375" t="str">
        <f>реч.разв.!B17</f>
        <v>А. Мухаммадазиз</v>
      </c>
      <c r="C14" s="477">
        <v>1</v>
      </c>
      <c r="D14" s="533">
        <v>1</v>
      </c>
      <c r="E14" s="534">
        <v>2</v>
      </c>
      <c r="F14" s="477">
        <v>1</v>
      </c>
      <c r="G14" s="533">
        <v>1</v>
      </c>
      <c r="H14" s="534">
        <v>2</v>
      </c>
      <c r="I14" s="477">
        <v>1</v>
      </c>
      <c r="J14" s="533">
        <v>1</v>
      </c>
      <c r="K14" s="534">
        <v>2</v>
      </c>
      <c r="L14" s="377">
        <f>SUM(C14,F14,I14)</f>
        <v>3</v>
      </c>
      <c r="M14" s="378" t="str">
        <f>IF(L14&lt;5,"низкий",IF(L14&lt;8,"средний",IF(L14&gt;7,"высокий")))</f>
        <v>низкий</v>
      </c>
      <c r="N14" s="554">
        <f>SUM(D14,G14,J14)</f>
        <v>3</v>
      </c>
      <c r="O14" s="555" t="str">
        <f>IF(N14&lt;5,"низкий",IF(N14&lt;8,"средний",IF(N14&gt;7,"высокий")))</f>
        <v>низкий</v>
      </c>
      <c r="P14" s="26">
        <f>SUM(E14,H14,K14)</f>
        <v>6</v>
      </c>
      <c r="Q14" s="359" t="str">
        <f>IF(P14&lt;5,"низкий",IF(P14&lt;8,"средний",IF(P14&gt;7,"высокий")))</f>
        <v>средний</v>
      </c>
    </row>
    <row r="15" spans="1:28" s="19" customFormat="1" ht="22.7" customHeight="1">
      <c r="A15" s="191">
        <v>2</v>
      </c>
      <c r="B15" s="376" t="str">
        <f>реч.разв.!B18</f>
        <v xml:space="preserve">Б. Ильнур </v>
      </c>
      <c r="C15" s="498">
        <v>2</v>
      </c>
      <c r="D15" s="535">
        <v>2</v>
      </c>
      <c r="E15" s="536">
        <v>3</v>
      </c>
      <c r="F15" s="498">
        <v>2</v>
      </c>
      <c r="G15" s="535">
        <v>2</v>
      </c>
      <c r="H15" s="536">
        <v>3</v>
      </c>
      <c r="I15" s="498">
        <v>2</v>
      </c>
      <c r="J15" s="535">
        <v>2</v>
      </c>
      <c r="K15" s="536">
        <v>3</v>
      </c>
      <c r="L15" s="29">
        <f>SUM(C15,F15,I15)</f>
        <v>6</v>
      </c>
      <c r="M15" s="379" t="str">
        <f>IF(L15&lt;5,"низкий",IF(L15&lt;8,"средний",IF(L15&gt;7,"высокий")))</f>
        <v>средний</v>
      </c>
      <c r="N15" s="556">
        <f t="shared" ref="N15:N40" si="0">SUM(D15,G15,J15)</f>
        <v>6</v>
      </c>
      <c r="O15" s="557" t="str">
        <f t="shared" ref="O15:O44" si="1">IF(N15&lt;5,"низкий",IF(N15&lt;8,"средний",IF(N15&gt;7,"высокий")))</f>
        <v>средний</v>
      </c>
      <c r="P15" s="29">
        <f>SUM(E15,H15,K15)</f>
        <v>9</v>
      </c>
      <c r="Q15" s="366" t="str">
        <f>IF(P15&lt;5,"низкий",IF(P15&lt;8,"средний",IF(P15&gt;7,"высокий")))</f>
        <v>высокий</v>
      </c>
    </row>
    <row r="16" spans="1:28" s="19" customFormat="1" ht="22.7" customHeight="1">
      <c r="A16" s="191">
        <v>3</v>
      </c>
      <c r="B16" s="376" t="str">
        <f>реч.разв.!B19</f>
        <v>Б. Виталина</v>
      </c>
      <c r="C16" s="498">
        <v>3</v>
      </c>
      <c r="D16" s="535">
        <v>3</v>
      </c>
      <c r="E16" s="536">
        <v>3</v>
      </c>
      <c r="F16" s="498">
        <v>3</v>
      </c>
      <c r="G16" s="535">
        <v>3</v>
      </c>
      <c r="H16" s="536">
        <v>3</v>
      </c>
      <c r="I16" s="498">
        <v>2</v>
      </c>
      <c r="J16" s="535">
        <v>2</v>
      </c>
      <c r="K16" s="536">
        <v>3</v>
      </c>
      <c r="L16" s="29">
        <f t="shared" ref="L16:L37" si="2">SUM(C16,F16,I16)</f>
        <v>8</v>
      </c>
      <c r="M16" s="379" t="str">
        <f t="shared" ref="M16:M37" si="3">IF(L16&lt;5,"низкий",IF(L16&lt;8,"средний",IF(L16&gt;7,"высокий")))</f>
        <v>высокий</v>
      </c>
      <c r="N16" s="556">
        <f t="shared" si="0"/>
        <v>8</v>
      </c>
      <c r="O16" s="557" t="str">
        <f t="shared" si="1"/>
        <v>высокий</v>
      </c>
      <c r="P16" s="29">
        <f t="shared" ref="P16:P37" si="4">SUM(E16,H16,K16)</f>
        <v>9</v>
      </c>
      <c r="Q16" s="366" t="str">
        <f t="shared" ref="Q16:Q37" si="5">IF(P16&lt;5,"низкий",IF(P16&lt;8,"средний",IF(P16&gt;7,"высокий")))</f>
        <v>высокий</v>
      </c>
    </row>
    <row r="17" spans="1:17" s="19" customFormat="1" ht="22.7" customHeight="1">
      <c r="A17" s="191">
        <v>4</v>
      </c>
      <c r="B17" s="376" t="str">
        <f>реч.разв.!B20</f>
        <v xml:space="preserve">Б. Зубаил </v>
      </c>
      <c r="C17" s="498">
        <v>1</v>
      </c>
      <c r="D17" s="535">
        <v>1</v>
      </c>
      <c r="E17" s="536">
        <v>2</v>
      </c>
      <c r="F17" s="498">
        <v>1</v>
      </c>
      <c r="G17" s="535">
        <v>1</v>
      </c>
      <c r="H17" s="536">
        <v>2</v>
      </c>
      <c r="I17" s="498">
        <v>1</v>
      </c>
      <c r="J17" s="535">
        <v>1</v>
      </c>
      <c r="K17" s="536">
        <v>2</v>
      </c>
      <c r="L17" s="29">
        <f t="shared" si="2"/>
        <v>3</v>
      </c>
      <c r="M17" s="379" t="str">
        <f t="shared" si="3"/>
        <v>низкий</v>
      </c>
      <c r="N17" s="556">
        <f t="shared" si="0"/>
        <v>3</v>
      </c>
      <c r="O17" s="557" t="str">
        <f t="shared" si="1"/>
        <v>низкий</v>
      </c>
      <c r="P17" s="29">
        <f t="shared" si="4"/>
        <v>6</v>
      </c>
      <c r="Q17" s="366" t="str">
        <f t="shared" si="5"/>
        <v>средний</v>
      </c>
    </row>
    <row r="18" spans="1:17" s="19" customFormat="1" ht="22.7" customHeight="1">
      <c r="A18" s="191">
        <v>5</v>
      </c>
      <c r="B18" s="376" t="str">
        <f>реч.разв.!B21</f>
        <v xml:space="preserve">В. Илья </v>
      </c>
      <c r="C18" s="498">
        <v>2</v>
      </c>
      <c r="D18" s="535">
        <v>2</v>
      </c>
      <c r="E18" s="536">
        <v>3</v>
      </c>
      <c r="F18" s="498">
        <v>2</v>
      </c>
      <c r="G18" s="535">
        <v>2</v>
      </c>
      <c r="H18" s="536">
        <v>3</v>
      </c>
      <c r="I18" s="498">
        <v>2</v>
      </c>
      <c r="J18" s="535">
        <v>2</v>
      </c>
      <c r="K18" s="536">
        <v>3</v>
      </c>
      <c r="L18" s="29">
        <f t="shared" si="2"/>
        <v>6</v>
      </c>
      <c r="M18" s="379" t="str">
        <f t="shared" si="3"/>
        <v>средний</v>
      </c>
      <c r="N18" s="556">
        <f t="shared" si="0"/>
        <v>6</v>
      </c>
      <c r="O18" s="557" t="str">
        <f t="shared" si="1"/>
        <v>средний</v>
      </c>
      <c r="P18" s="29">
        <f t="shared" si="4"/>
        <v>9</v>
      </c>
      <c r="Q18" s="366" t="str">
        <f t="shared" si="5"/>
        <v>высокий</v>
      </c>
    </row>
    <row r="19" spans="1:17" s="19" customFormat="1" ht="22.7" customHeight="1">
      <c r="A19" s="191">
        <v>6</v>
      </c>
      <c r="B19" s="376" t="str">
        <f>реч.разв.!B22</f>
        <v xml:space="preserve">В. Антон </v>
      </c>
      <c r="C19" s="498">
        <v>2</v>
      </c>
      <c r="D19" s="535">
        <v>2</v>
      </c>
      <c r="E19" s="536">
        <v>3</v>
      </c>
      <c r="F19" s="498">
        <v>2</v>
      </c>
      <c r="G19" s="535">
        <v>2</v>
      </c>
      <c r="H19" s="536">
        <v>3</v>
      </c>
      <c r="I19" s="498">
        <v>2</v>
      </c>
      <c r="J19" s="535">
        <v>2</v>
      </c>
      <c r="K19" s="536">
        <v>3</v>
      </c>
      <c r="L19" s="29">
        <f t="shared" si="2"/>
        <v>6</v>
      </c>
      <c r="M19" s="379" t="str">
        <f t="shared" si="3"/>
        <v>средний</v>
      </c>
      <c r="N19" s="556">
        <f t="shared" si="0"/>
        <v>6</v>
      </c>
      <c r="O19" s="557" t="str">
        <f t="shared" si="1"/>
        <v>средний</v>
      </c>
      <c r="P19" s="29">
        <f t="shared" si="4"/>
        <v>9</v>
      </c>
      <c r="Q19" s="366" t="str">
        <f t="shared" si="5"/>
        <v>высокий</v>
      </c>
    </row>
    <row r="20" spans="1:17" s="19" customFormat="1" ht="22.7" customHeight="1">
      <c r="A20" s="191">
        <v>7</v>
      </c>
      <c r="B20" s="376" t="str">
        <f>реч.разв.!B23</f>
        <v xml:space="preserve">Г. Байсангур </v>
      </c>
      <c r="C20" s="498">
        <v>2</v>
      </c>
      <c r="D20" s="535">
        <v>2</v>
      </c>
      <c r="E20" s="536">
        <v>3</v>
      </c>
      <c r="F20" s="498">
        <v>2</v>
      </c>
      <c r="G20" s="535">
        <v>2</v>
      </c>
      <c r="H20" s="536">
        <v>3</v>
      </c>
      <c r="I20" s="498">
        <v>2</v>
      </c>
      <c r="J20" s="535">
        <v>2</v>
      </c>
      <c r="K20" s="536">
        <v>3</v>
      </c>
      <c r="L20" s="29">
        <f t="shared" si="2"/>
        <v>6</v>
      </c>
      <c r="M20" s="379" t="str">
        <f t="shared" si="3"/>
        <v>средний</v>
      </c>
      <c r="N20" s="556">
        <f t="shared" si="0"/>
        <v>6</v>
      </c>
      <c r="O20" s="557" t="str">
        <f t="shared" si="1"/>
        <v>средний</v>
      </c>
      <c r="P20" s="29">
        <f t="shared" si="4"/>
        <v>9</v>
      </c>
      <c r="Q20" s="366" t="str">
        <f t="shared" si="5"/>
        <v>высокий</v>
      </c>
    </row>
    <row r="21" spans="1:17" s="19" customFormat="1" ht="22.7" customHeight="1">
      <c r="A21" s="191">
        <v>8</v>
      </c>
      <c r="B21" s="376" t="str">
        <f>реч.разв.!B24</f>
        <v xml:space="preserve">Г. Антонина </v>
      </c>
      <c r="C21" s="498">
        <v>2</v>
      </c>
      <c r="D21" s="535">
        <v>2</v>
      </c>
      <c r="E21" s="536">
        <v>3</v>
      </c>
      <c r="F21" s="498">
        <v>2</v>
      </c>
      <c r="G21" s="535">
        <v>2</v>
      </c>
      <c r="H21" s="536">
        <v>3</v>
      </c>
      <c r="I21" s="498">
        <v>2</v>
      </c>
      <c r="J21" s="535">
        <v>2</v>
      </c>
      <c r="K21" s="536">
        <v>3</v>
      </c>
      <c r="L21" s="29">
        <f t="shared" si="2"/>
        <v>6</v>
      </c>
      <c r="M21" s="379" t="str">
        <f t="shared" si="3"/>
        <v>средний</v>
      </c>
      <c r="N21" s="556">
        <f t="shared" si="0"/>
        <v>6</v>
      </c>
      <c r="O21" s="557" t="str">
        <f t="shared" si="1"/>
        <v>средний</v>
      </c>
      <c r="P21" s="29">
        <f t="shared" si="4"/>
        <v>9</v>
      </c>
      <c r="Q21" s="366" t="str">
        <f t="shared" si="5"/>
        <v>высокий</v>
      </c>
    </row>
    <row r="22" spans="1:17" s="19" customFormat="1" ht="22.7" customHeight="1">
      <c r="A22" s="191">
        <v>9</v>
      </c>
      <c r="B22" s="376" t="str">
        <f>реч.разв.!B25</f>
        <v xml:space="preserve">Д. Полина </v>
      </c>
      <c r="C22" s="498">
        <v>3</v>
      </c>
      <c r="D22" s="535">
        <v>3</v>
      </c>
      <c r="E22" s="536">
        <v>3</v>
      </c>
      <c r="F22" s="498">
        <v>3</v>
      </c>
      <c r="G22" s="535">
        <v>3</v>
      </c>
      <c r="H22" s="536">
        <v>3</v>
      </c>
      <c r="I22" s="498">
        <v>2</v>
      </c>
      <c r="J22" s="535">
        <v>2</v>
      </c>
      <c r="K22" s="536">
        <v>3</v>
      </c>
      <c r="L22" s="29">
        <f t="shared" si="2"/>
        <v>8</v>
      </c>
      <c r="M22" s="379" t="str">
        <f t="shared" si="3"/>
        <v>высокий</v>
      </c>
      <c r="N22" s="556">
        <f t="shared" si="0"/>
        <v>8</v>
      </c>
      <c r="O22" s="557" t="str">
        <f t="shared" si="1"/>
        <v>высокий</v>
      </c>
      <c r="P22" s="29">
        <f t="shared" si="4"/>
        <v>9</v>
      </c>
      <c r="Q22" s="366" t="str">
        <f t="shared" si="5"/>
        <v>высокий</v>
      </c>
    </row>
    <row r="23" spans="1:17" s="19" customFormat="1" ht="22.7" customHeight="1">
      <c r="A23" s="191">
        <v>10</v>
      </c>
      <c r="B23" s="376" t="str">
        <f>реч.разв.!B26</f>
        <v xml:space="preserve">Е. Евгений </v>
      </c>
      <c r="C23" s="498">
        <v>2</v>
      </c>
      <c r="D23" s="535">
        <v>2</v>
      </c>
      <c r="E23" s="536">
        <v>3</v>
      </c>
      <c r="F23" s="498">
        <v>2</v>
      </c>
      <c r="G23" s="535">
        <v>2</v>
      </c>
      <c r="H23" s="536">
        <v>3</v>
      </c>
      <c r="I23" s="498">
        <v>2</v>
      </c>
      <c r="J23" s="535">
        <v>2</v>
      </c>
      <c r="K23" s="536">
        <v>3</v>
      </c>
      <c r="L23" s="29">
        <f t="shared" si="2"/>
        <v>6</v>
      </c>
      <c r="M23" s="379" t="str">
        <f t="shared" si="3"/>
        <v>средний</v>
      </c>
      <c r="N23" s="556">
        <f t="shared" si="0"/>
        <v>6</v>
      </c>
      <c r="O23" s="557" t="str">
        <f t="shared" si="1"/>
        <v>средний</v>
      </c>
      <c r="P23" s="29">
        <f t="shared" si="4"/>
        <v>9</v>
      </c>
      <c r="Q23" s="366" t="str">
        <f t="shared" si="5"/>
        <v>высокий</v>
      </c>
    </row>
    <row r="24" spans="1:17" s="19" customFormat="1" ht="22.7" customHeight="1">
      <c r="A24" s="191">
        <v>11</v>
      </c>
      <c r="B24" s="376" t="str">
        <f>реч.разв.!B27</f>
        <v xml:space="preserve">К.Мирон </v>
      </c>
      <c r="C24" s="498">
        <v>2</v>
      </c>
      <c r="D24" s="535">
        <v>2</v>
      </c>
      <c r="E24" s="536">
        <v>3</v>
      </c>
      <c r="F24" s="498">
        <v>2</v>
      </c>
      <c r="G24" s="535">
        <v>2</v>
      </c>
      <c r="H24" s="536">
        <v>3</v>
      </c>
      <c r="I24" s="498">
        <v>2</v>
      </c>
      <c r="J24" s="535">
        <v>2</v>
      </c>
      <c r="K24" s="536">
        <v>3</v>
      </c>
      <c r="L24" s="29">
        <f t="shared" si="2"/>
        <v>6</v>
      </c>
      <c r="M24" s="379" t="str">
        <f t="shared" si="3"/>
        <v>средний</v>
      </c>
      <c r="N24" s="556">
        <f t="shared" si="0"/>
        <v>6</v>
      </c>
      <c r="O24" s="557" t="str">
        <f t="shared" si="1"/>
        <v>средний</v>
      </c>
      <c r="P24" s="29">
        <f t="shared" si="4"/>
        <v>9</v>
      </c>
      <c r="Q24" s="366" t="str">
        <f t="shared" si="5"/>
        <v>высокий</v>
      </c>
    </row>
    <row r="25" spans="1:17" s="19" customFormat="1" ht="22.7" customHeight="1">
      <c r="A25" s="191">
        <v>12</v>
      </c>
      <c r="B25" s="376" t="str">
        <f>реч.разв.!B28</f>
        <v>К. Ульяна</v>
      </c>
      <c r="C25" s="498">
        <v>2</v>
      </c>
      <c r="D25" s="535">
        <v>2</v>
      </c>
      <c r="E25" s="536">
        <v>3</v>
      </c>
      <c r="F25" s="498">
        <v>2</v>
      </c>
      <c r="G25" s="535">
        <v>2</v>
      </c>
      <c r="H25" s="536">
        <v>3</v>
      </c>
      <c r="I25" s="498">
        <v>2</v>
      </c>
      <c r="J25" s="535">
        <v>2</v>
      </c>
      <c r="K25" s="536">
        <v>3</v>
      </c>
      <c r="L25" s="29">
        <f t="shared" si="2"/>
        <v>6</v>
      </c>
      <c r="M25" s="379" t="str">
        <f t="shared" si="3"/>
        <v>средний</v>
      </c>
      <c r="N25" s="556">
        <f t="shared" si="0"/>
        <v>6</v>
      </c>
      <c r="O25" s="557" t="str">
        <f t="shared" si="1"/>
        <v>средний</v>
      </c>
      <c r="P25" s="29">
        <f t="shared" si="4"/>
        <v>9</v>
      </c>
      <c r="Q25" s="366" t="str">
        <f t="shared" si="5"/>
        <v>высокий</v>
      </c>
    </row>
    <row r="26" spans="1:17" s="19" customFormat="1" ht="22.7" customHeight="1">
      <c r="A26" s="191">
        <v>13</v>
      </c>
      <c r="B26" s="376" t="str">
        <f>реч.разв.!B29</f>
        <v xml:space="preserve">К. Аделина </v>
      </c>
      <c r="C26" s="498">
        <v>3</v>
      </c>
      <c r="D26" s="535">
        <v>3</v>
      </c>
      <c r="E26" s="536">
        <v>3</v>
      </c>
      <c r="F26" s="498">
        <v>3</v>
      </c>
      <c r="G26" s="535">
        <v>3</v>
      </c>
      <c r="H26" s="536">
        <v>3</v>
      </c>
      <c r="I26" s="498">
        <v>2</v>
      </c>
      <c r="J26" s="535">
        <v>2</v>
      </c>
      <c r="K26" s="536">
        <v>3</v>
      </c>
      <c r="L26" s="29">
        <f t="shared" si="2"/>
        <v>8</v>
      </c>
      <c r="M26" s="379" t="str">
        <f t="shared" si="3"/>
        <v>высокий</v>
      </c>
      <c r="N26" s="556">
        <f t="shared" si="0"/>
        <v>8</v>
      </c>
      <c r="O26" s="557" t="str">
        <f t="shared" si="1"/>
        <v>высокий</v>
      </c>
      <c r="P26" s="29">
        <f t="shared" si="4"/>
        <v>9</v>
      </c>
      <c r="Q26" s="366" t="str">
        <f t="shared" si="5"/>
        <v>высокий</v>
      </c>
    </row>
    <row r="27" spans="1:17" s="19" customFormat="1" ht="22.7" customHeight="1">
      <c r="A27" s="191">
        <v>14</v>
      </c>
      <c r="B27" s="376" t="str">
        <f>реч.разв.!B30</f>
        <v>М. Руслан</v>
      </c>
      <c r="C27" s="498">
        <v>2</v>
      </c>
      <c r="D27" s="535">
        <v>2</v>
      </c>
      <c r="E27" s="536">
        <v>3</v>
      </c>
      <c r="F27" s="498">
        <v>2</v>
      </c>
      <c r="G27" s="535">
        <v>2</v>
      </c>
      <c r="H27" s="536">
        <v>3</v>
      </c>
      <c r="I27" s="498">
        <v>2</v>
      </c>
      <c r="J27" s="535">
        <v>2</v>
      </c>
      <c r="K27" s="536">
        <v>3</v>
      </c>
      <c r="L27" s="29">
        <f t="shared" si="2"/>
        <v>6</v>
      </c>
      <c r="M27" s="379" t="str">
        <f t="shared" si="3"/>
        <v>средний</v>
      </c>
      <c r="N27" s="556">
        <f t="shared" si="0"/>
        <v>6</v>
      </c>
      <c r="O27" s="557" t="str">
        <f t="shared" si="1"/>
        <v>средний</v>
      </c>
      <c r="P27" s="29">
        <f t="shared" si="4"/>
        <v>9</v>
      </c>
      <c r="Q27" s="366" t="str">
        <f t="shared" si="5"/>
        <v>высокий</v>
      </c>
    </row>
    <row r="28" spans="1:17" s="19" customFormat="1" ht="22.7" customHeight="1">
      <c r="A28" s="191">
        <v>15</v>
      </c>
      <c r="B28" s="376" t="str">
        <f>реч.разв.!B31</f>
        <v xml:space="preserve">П. Екатерина </v>
      </c>
      <c r="C28" s="498">
        <v>3</v>
      </c>
      <c r="D28" s="535">
        <v>3</v>
      </c>
      <c r="E28" s="536">
        <v>3</v>
      </c>
      <c r="F28" s="498">
        <v>3</v>
      </c>
      <c r="G28" s="535">
        <v>3</v>
      </c>
      <c r="H28" s="536">
        <v>3</v>
      </c>
      <c r="I28" s="498">
        <v>2</v>
      </c>
      <c r="J28" s="535">
        <v>2</v>
      </c>
      <c r="K28" s="536">
        <v>3</v>
      </c>
      <c r="L28" s="29">
        <f t="shared" si="2"/>
        <v>8</v>
      </c>
      <c r="M28" s="379" t="str">
        <f t="shared" si="3"/>
        <v>высокий</v>
      </c>
      <c r="N28" s="556">
        <f t="shared" si="0"/>
        <v>8</v>
      </c>
      <c r="O28" s="557" t="str">
        <f t="shared" si="1"/>
        <v>высокий</v>
      </c>
      <c r="P28" s="29">
        <f t="shared" si="4"/>
        <v>9</v>
      </c>
      <c r="Q28" s="366" t="str">
        <f t="shared" si="5"/>
        <v>высокий</v>
      </c>
    </row>
    <row r="29" spans="1:17" s="19" customFormat="1" ht="22.7" customHeight="1">
      <c r="A29" s="191">
        <v>16</v>
      </c>
      <c r="B29" s="376" t="str">
        <f>реч.разв.!B32</f>
        <v>П. Валерия</v>
      </c>
      <c r="C29" s="498">
        <v>2</v>
      </c>
      <c r="D29" s="535">
        <v>2</v>
      </c>
      <c r="E29" s="536">
        <v>3</v>
      </c>
      <c r="F29" s="498">
        <v>2</v>
      </c>
      <c r="G29" s="535">
        <v>2</v>
      </c>
      <c r="H29" s="536">
        <v>3</v>
      </c>
      <c r="I29" s="498">
        <v>2</v>
      </c>
      <c r="J29" s="535">
        <v>2</v>
      </c>
      <c r="K29" s="536">
        <v>3</v>
      </c>
      <c r="L29" s="29">
        <f t="shared" si="2"/>
        <v>6</v>
      </c>
      <c r="M29" s="379" t="str">
        <f t="shared" si="3"/>
        <v>средний</v>
      </c>
      <c r="N29" s="556">
        <f t="shared" si="0"/>
        <v>6</v>
      </c>
      <c r="O29" s="557" t="str">
        <f t="shared" si="1"/>
        <v>средний</v>
      </c>
      <c r="P29" s="29">
        <f t="shared" si="4"/>
        <v>9</v>
      </c>
      <c r="Q29" s="366" t="str">
        <f t="shared" si="5"/>
        <v>высокий</v>
      </c>
    </row>
    <row r="30" spans="1:17" s="19" customFormat="1" ht="22.7" customHeight="1">
      <c r="A30" s="191">
        <v>17</v>
      </c>
      <c r="B30" s="376" t="str">
        <f>реч.разв.!B33</f>
        <v>Р. Матвей</v>
      </c>
      <c r="C30" s="498">
        <v>3</v>
      </c>
      <c r="D30" s="535">
        <v>3</v>
      </c>
      <c r="E30" s="536">
        <v>3</v>
      </c>
      <c r="F30" s="498">
        <v>3</v>
      </c>
      <c r="G30" s="535">
        <v>3</v>
      </c>
      <c r="H30" s="536">
        <v>3</v>
      </c>
      <c r="I30" s="498">
        <v>2</v>
      </c>
      <c r="J30" s="535">
        <v>2</v>
      </c>
      <c r="K30" s="536">
        <v>3</v>
      </c>
      <c r="L30" s="29">
        <f t="shared" si="2"/>
        <v>8</v>
      </c>
      <c r="M30" s="379" t="str">
        <f t="shared" si="3"/>
        <v>высокий</v>
      </c>
      <c r="N30" s="556">
        <f t="shared" si="0"/>
        <v>8</v>
      </c>
      <c r="O30" s="557" t="str">
        <f t="shared" si="1"/>
        <v>высокий</v>
      </c>
      <c r="P30" s="29">
        <f t="shared" si="4"/>
        <v>9</v>
      </c>
      <c r="Q30" s="366" t="str">
        <f t="shared" si="5"/>
        <v>высокий</v>
      </c>
    </row>
    <row r="31" spans="1:17" s="19" customFormat="1" ht="22.7" customHeight="1">
      <c r="A31" s="191">
        <v>18</v>
      </c>
      <c r="B31" s="376" t="str">
        <f>реч.разв.!B34</f>
        <v xml:space="preserve">Р. Артем </v>
      </c>
      <c r="C31" s="498">
        <v>2</v>
      </c>
      <c r="D31" s="535">
        <v>2</v>
      </c>
      <c r="E31" s="536">
        <v>3</v>
      </c>
      <c r="F31" s="498">
        <v>2</v>
      </c>
      <c r="G31" s="535">
        <v>2</v>
      </c>
      <c r="H31" s="536">
        <v>3</v>
      </c>
      <c r="I31" s="498">
        <v>2</v>
      </c>
      <c r="J31" s="535">
        <v>2</v>
      </c>
      <c r="K31" s="536">
        <v>3</v>
      </c>
      <c r="L31" s="29">
        <f t="shared" si="2"/>
        <v>6</v>
      </c>
      <c r="M31" s="379" t="str">
        <f t="shared" si="3"/>
        <v>средний</v>
      </c>
      <c r="N31" s="556">
        <f t="shared" si="0"/>
        <v>6</v>
      </c>
      <c r="O31" s="557" t="str">
        <f t="shared" si="1"/>
        <v>средний</v>
      </c>
      <c r="P31" s="29">
        <f t="shared" si="4"/>
        <v>9</v>
      </c>
      <c r="Q31" s="366" t="str">
        <f t="shared" si="5"/>
        <v>высокий</v>
      </c>
    </row>
    <row r="32" spans="1:17" s="19" customFormat="1" ht="22.7" customHeight="1">
      <c r="A32" s="191">
        <v>19</v>
      </c>
      <c r="B32" s="376" t="str">
        <f>реч.разв.!B35</f>
        <v xml:space="preserve">С. Ханифа </v>
      </c>
      <c r="C32" s="498">
        <v>1</v>
      </c>
      <c r="D32" s="535">
        <v>1</v>
      </c>
      <c r="E32" s="536">
        <v>2</v>
      </c>
      <c r="F32" s="498">
        <v>1</v>
      </c>
      <c r="G32" s="535">
        <v>1</v>
      </c>
      <c r="H32" s="536">
        <v>2</v>
      </c>
      <c r="I32" s="498">
        <v>1</v>
      </c>
      <c r="J32" s="535">
        <v>1</v>
      </c>
      <c r="K32" s="536">
        <v>2</v>
      </c>
      <c r="L32" s="29">
        <f t="shared" si="2"/>
        <v>3</v>
      </c>
      <c r="M32" s="379" t="str">
        <f t="shared" si="3"/>
        <v>низкий</v>
      </c>
      <c r="N32" s="556">
        <f t="shared" si="0"/>
        <v>3</v>
      </c>
      <c r="O32" s="557" t="str">
        <f t="shared" si="1"/>
        <v>низкий</v>
      </c>
      <c r="P32" s="29">
        <f t="shared" si="4"/>
        <v>6</v>
      </c>
      <c r="Q32" s="366" t="str">
        <f t="shared" si="5"/>
        <v>средний</v>
      </c>
    </row>
    <row r="33" spans="1:28" s="19" customFormat="1" ht="22.7" customHeight="1">
      <c r="A33" s="191">
        <v>20</v>
      </c>
      <c r="B33" s="376" t="str">
        <f>реч.разв.!B36</f>
        <v xml:space="preserve">С. Артур </v>
      </c>
      <c r="C33" s="498">
        <v>3</v>
      </c>
      <c r="D33" s="535">
        <v>3</v>
      </c>
      <c r="E33" s="536">
        <v>3</v>
      </c>
      <c r="F33" s="498">
        <v>3</v>
      </c>
      <c r="G33" s="535">
        <v>3</v>
      </c>
      <c r="H33" s="536">
        <v>3</v>
      </c>
      <c r="I33" s="498">
        <v>2</v>
      </c>
      <c r="J33" s="535">
        <v>2</v>
      </c>
      <c r="K33" s="536">
        <v>3</v>
      </c>
      <c r="L33" s="29">
        <f t="shared" si="2"/>
        <v>8</v>
      </c>
      <c r="M33" s="379" t="str">
        <f t="shared" si="3"/>
        <v>высокий</v>
      </c>
      <c r="N33" s="556">
        <f t="shared" si="0"/>
        <v>8</v>
      </c>
      <c r="O33" s="557" t="str">
        <f t="shared" si="1"/>
        <v>высокий</v>
      </c>
      <c r="P33" s="29">
        <f t="shared" si="4"/>
        <v>9</v>
      </c>
      <c r="Q33" s="366" t="str">
        <f t="shared" si="5"/>
        <v>высокий</v>
      </c>
    </row>
    <row r="34" spans="1:28" s="19" customFormat="1" ht="22.7" customHeight="1">
      <c r="A34" s="191">
        <v>21</v>
      </c>
      <c r="B34" s="376" t="str">
        <f>реч.разв.!B37</f>
        <v>С. Анатолий</v>
      </c>
      <c r="C34" s="498">
        <v>1</v>
      </c>
      <c r="D34" s="537">
        <v>1</v>
      </c>
      <c r="E34" s="538">
        <v>2</v>
      </c>
      <c r="F34" s="498">
        <v>1</v>
      </c>
      <c r="G34" s="537">
        <v>1</v>
      </c>
      <c r="H34" s="538">
        <v>2</v>
      </c>
      <c r="I34" s="498">
        <v>1</v>
      </c>
      <c r="J34" s="537">
        <v>1</v>
      </c>
      <c r="K34" s="538">
        <v>1</v>
      </c>
      <c r="L34" s="29">
        <f t="shared" si="2"/>
        <v>3</v>
      </c>
      <c r="M34" s="379" t="str">
        <f t="shared" si="3"/>
        <v>низкий</v>
      </c>
      <c r="N34" s="556">
        <f t="shared" si="0"/>
        <v>3</v>
      </c>
      <c r="O34" s="557" t="str">
        <f t="shared" si="1"/>
        <v>низкий</v>
      </c>
      <c r="P34" s="29">
        <f t="shared" si="4"/>
        <v>5</v>
      </c>
      <c r="Q34" s="366" t="str">
        <f t="shared" si="5"/>
        <v>средний</v>
      </c>
    </row>
    <row r="35" spans="1:28" s="19" customFormat="1" ht="22.7" customHeight="1">
      <c r="A35" s="191">
        <v>22</v>
      </c>
      <c r="B35" s="376" t="str">
        <f>реч.разв.!B38</f>
        <v xml:space="preserve">С. Юлия </v>
      </c>
      <c r="C35" s="498">
        <v>2</v>
      </c>
      <c r="D35" s="535">
        <v>2</v>
      </c>
      <c r="E35" s="536">
        <v>3</v>
      </c>
      <c r="F35" s="498">
        <v>2</v>
      </c>
      <c r="G35" s="535">
        <v>2</v>
      </c>
      <c r="H35" s="536">
        <v>3</v>
      </c>
      <c r="I35" s="498">
        <v>2</v>
      </c>
      <c r="J35" s="535">
        <v>2</v>
      </c>
      <c r="K35" s="536">
        <v>3</v>
      </c>
      <c r="L35" s="29">
        <f t="shared" si="2"/>
        <v>6</v>
      </c>
      <c r="M35" s="379" t="str">
        <f t="shared" si="3"/>
        <v>средний</v>
      </c>
      <c r="N35" s="556">
        <f t="shared" si="0"/>
        <v>6</v>
      </c>
      <c r="O35" s="557" t="str">
        <f t="shared" si="1"/>
        <v>средний</v>
      </c>
      <c r="P35" s="29">
        <f t="shared" si="4"/>
        <v>9</v>
      </c>
      <c r="Q35" s="366" t="str">
        <f t="shared" si="5"/>
        <v>высокий</v>
      </c>
    </row>
    <row r="36" spans="1:28" s="19" customFormat="1" ht="22.7" customHeight="1">
      <c r="A36" s="191">
        <v>23</v>
      </c>
      <c r="B36" s="376" t="str">
        <f>реч.разв.!B39</f>
        <v xml:space="preserve">У. Давид </v>
      </c>
      <c r="C36" s="498">
        <v>3</v>
      </c>
      <c r="D36" s="539">
        <v>3</v>
      </c>
      <c r="E36" s="534">
        <v>3</v>
      </c>
      <c r="F36" s="498">
        <v>3</v>
      </c>
      <c r="G36" s="539">
        <v>3</v>
      </c>
      <c r="H36" s="534">
        <v>3</v>
      </c>
      <c r="I36" s="498">
        <v>2</v>
      </c>
      <c r="J36" s="539">
        <v>2</v>
      </c>
      <c r="K36" s="534">
        <v>3</v>
      </c>
      <c r="L36" s="29">
        <f t="shared" si="2"/>
        <v>8</v>
      </c>
      <c r="M36" s="379" t="str">
        <f t="shared" si="3"/>
        <v>высокий</v>
      </c>
      <c r="N36" s="556">
        <f t="shared" si="0"/>
        <v>8</v>
      </c>
      <c r="O36" s="557" t="str">
        <f t="shared" si="1"/>
        <v>высокий</v>
      </c>
      <c r="P36" s="29">
        <f t="shared" si="4"/>
        <v>9</v>
      </c>
      <c r="Q36" s="366" t="str">
        <f t="shared" si="5"/>
        <v>высокий</v>
      </c>
    </row>
    <row r="37" spans="1:28" s="19" customFormat="1" ht="22.7" customHeight="1">
      <c r="A37" s="191">
        <v>24</v>
      </c>
      <c r="B37" s="376" t="str">
        <f>реч.разв.!B40</f>
        <v xml:space="preserve">Ф. Данил </v>
      </c>
      <c r="C37" s="498">
        <v>2</v>
      </c>
      <c r="D37" s="539">
        <v>2</v>
      </c>
      <c r="E37" s="534">
        <v>3</v>
      </c>
      <c r="F37" s="498">
        <v>2</v>
      </c>
      <c r="G37" s="539">
        <v>2</v>
      </c>
      <c r="H37" s="534">
        <v>3</v>
      </c>
      <c r="I37" s="498">
        <v>2</v>
      </c>
      <c r="J37" s="539">
        <v>2</v>
      </c>
      <c r="K37" s="534">
        <v>3</v>
      </c>
      <c r="L37" s="29">
        <f t="shared" si="2"/>
        <v>6</v>
      </c>
      <c r="M37" s="379" t="str">
        <f t="shared" si="3"/>
        <v>средний</v>
      </c>
      <c r="N37" s="556">
        <f t="shared" si="0"/>
        <v>6</v>
      </c>
      <c r="O37" s="557" t="str">
        <f t="shared" si="1"/>
        <v>средний</v>
      </c>
      <c r="P37" s="29">
        <f t="shared" si="4"/>
        <v>9</v>
      </c>
      <c r="Q37" s="366" t="str">
        <f t="shared" si="5"/>
        <v>высокий</v>
      </c>
    </row>
    <row r="38" spans="1:28" s="19" customFormat="1" ht="22.7" customHeight="1">
      <c r="A38" s="191">
        <v>25</v>
      </c>
      <c r="B38" s="376" t="str">
        <f>реч.разв.!B41</f>
        <v xml:space="preserve">Ф. Кира </v>
      </c>
      <c r="C38" s="540">
        <v>2</v>
      </c>
      <c r="D38" s="541">
        <v>2</v>
      </c>
      <c r="E38" s="542">
        <v>3</v>
      </c>
      <c r="F38" s="540">
        <v>2</v>
      </c>
      <c r="G38" s="541">
        <v>2</v>
      </c>
      <c r="H38" s="542">
        <v>3</v>
      </c>
      <c r="I38" s="540">
        <v>2</v>
      </c>
      <c r="J38" s="541">
        <v>2</v>
      </c>
      <c r="K38" s="542">
        <v>3</v>
      </c>
      <c r="L38" s="29">
        <f t="shared" ref="L38:L40" si="6">SUM(C38,F38,I38)</f>
        <v>6</v>
      </c>
      <c r="M38" s="379" t="str">
        <f t="shared" ref="M38:M40" si="7">IF(L38&lt;5,"низкий",IF(L38&lt;8,"средний",IF(L38&gt;7,"высокий")))</f>
        <v>средний</v>
      </c>
      <c r="N38" s="556">
        <f t="shared" si="0"/>
        <v>6</v>
      </c>
      <c r="O38" s="557" t="str">
        <f t="shared" si="1"/>
        <v>средний</v>
      </c>
      <c r="P38" s="29">
        <f t="shared" ref="P38" si="8">SUM(E38,H38,K38)</f>
        <v>9</v>
      </c>
      <c r="Q38" s="366" t="str">
        <f t="shared" ref="Q38" si="9">IF(P38&lt;5,"низкий",IF(P38&lt;8,"средний",IF(P38&gt;7,"высокий")))</f>
        <v>высокий</v>
      </c>
    </row>
    <row r="39" spans="1:28" s="19" customFormat="1" ht="22.7" customHeight="1">
      <c r="A39" s="191">
        <v>26</v>
      </c>
      <c r="B39" s="376" t="str">
        <f>реч.разв.!B42</f>
        <v xml:space="preserve">Х. София </v>
      </c>
      <c r="C39" s="540">
        <v>1</v>
      </c>
      <c r="D39" s="543">
        <v>1</v>
      </c>
      <c r="E39" s="544">
        <v>2</v>
      </c>
      <c r="F39" s="540">
        <v>1</v>
      </c>
      <c r="G39" s="543">
        <v>1</v>
      </c>
      <c r="H39" s="544">
        <v>2</v>
      </c>
      <c r="I39" s="540">
        <v>1</v>
      </c>
      <c r="J39" s="543">
        <v>1</v>
      </c>
      <c r="K39" s="544">
        <v>2</v>
      </c>
      <c r="L39" s="494">
        <f t="shared" si="6"/>
        <v>3</v>
      </c>
      <c r="M39" s="379" t="str">
        <f t="shared" si="7"/>
        <v>низкий</v>
      </c>
      <c r="N39" s="556">
        <f t="shared" si="0"/>
        <v>3</v>
      </c>
      <c r="O39" s="557" t="str">
        <f t="shared" si="1"/>
        <v>низкий</v>
      </c>
      <c r="P39" s="494">
        <f t="shared" ref="P39:P40" si="10">SUM(E39,H39,K39)</f>
        <v>6</v>
      </c>
      <c r="Q39" s="366" t="str">
        <f t="shared" ref="Q39:Q40" si="11">IF(P39&lt;5,"низкий",IF(P39&lt;8,"средний",IF(P39&gt;7,"высокий")))</f>
        <v>средний</v>
      </c>
    </row>
    <row r="40" spans="1:28" s="19" customFormat="1" ht="22.7" customHeight="1">
      <c r="A40" s="191">
        <v>27</v>
      </c>
      <c r="B40" s="376" t="str">
        <f>реч.разв.!B43</f>
        <v xml:space="preserve">Ю. Илья </v>
      </c>
      <c r="C40" s="540">
        <v>1</v>
      </c>
      <c r="D40" s="543">
        <v>1</v>
      </c>
      <c r="E40" s="544">
        <v>2</v>
      </c>
      <c r="F40" s="540">
        <v>1</v>
      </c>
      <c r="G40" s="543">
        <v>1</v>
      </c>
      <c r="H40" s="544">
        <v>2</v>
      </c>
      <c r="I40" s="540">
        <v>1</v>
      </c>
      <c r="J40" s="543">
        <v>1</v>
      </c>
      <c r="K40" s="544">
        <v>2</v>
      </c>
      <c r="L40" s="29">
        <f t="shared" si="6"/>
        <v>3</v>
      </c>
      <c r="M40" s="379" t="str">
        <f t="shared" si="7"/>
        <v>низкий</v>
      </c>
      <c r="N40" s="556">
        <f t="shared" si="0"/>
        <v>3</v>
      </c>
      <c r="O40" s="557" t="str">
        <f t="shared" si="1"/>
        <v>низкий</v>
      </c>
      <c r="P40" s="494">
        <f t="shared" si="10"/>
        <v>6</v>
      </c>
      <c r="Q40" s="366" t="str">
        <f t="shared" si="11"/>
        <v>средний</v>
      </c>
    </row>
    <row r="41" spans="1:28" s="19" customFormat="1" ht="22.7" customHeight="1">
      <c r="A41" s="192">
        <v>28</v>
      </c>
      <c r="B41" s="376">
        <f>реч.разв.!B44</f>
        <v>0</v>
      </c>
      <c r="C41" s="499"/>
      <c r="D41" s="545"/>
      <c r="E41" s="546"/>
      <c r="F41" s="499"/>
      <c r="G41" s="545"/>
      <c r="H41" s="546"/>
      <c r="I41" s="499"/>
      <c r="J41" s="545"/>
      <c r="K41" s="546"/>
      <c r="L41" s="29"/>
      <c r="M41" s="379"/>
      <c r="N41" s="556"/>
      <c r="O41" s="557"/>
      <c r="P41" s="29"/>
      <c r="Q41" s="366"/>
    </row>
    <row r="42" spans="1:28" s="19" customFormat="1" ht="22.7" customHeight="1">
      <c r="A42" s="191">
        <v>29</v>
      </c>
      <c r="B42" s="376">
        <f>реч.разв.!B45</f>
        <v>0</v>
      </c>
      <c r="C42" s="478"/>
      <c r="D42" s="545"/>
      <c r="E42" s="547"/>
      <c r="F42" s="478"/>
      <c r="G42" s="545"/>
      <c r="H42" s="547"/>
      <c r="I42" s="478"/>
      <c r="J42" s="545"/>
      <c r="K42" s="547"/>
      <c r="L42" s="29"/>
      <c r="M42" s="380"/>
      <c r="N42" s="556"/>
      <c r="O42" s="557"/>
      <c r="P42" s="29"/>
      <c r="Q42" s="53"/>
    </row>
    <row r="43" spans="1:28" s="19" customFormat="1" ht="22.7" customHeight="1" thickBot="1">
      <c r="A43" s="192">
        <v>30</v>
      </c>
      <c r="B43" s="376">
        <f>реч.разв.!B46</f>
        <v>0</v>
      </c>
      <c r="C43" s="478"/>
      <c r="D43" s="545"/>
      <c r="E43" s="547"/>
      <c r="F43" s="478"/>
      <c r="G43" s="545"/>
      <c r="H43" s="547"/>
      <c r="I43" s="478"/>
      <c r="J43" s="545"/>
      <c r="K43" s="547"/>
      <c r="L43" s="146"/>
      <c r="M43" s="439"/>
      <c r="N43" s="556"/>
      <c r="O43" s="557"/>
      <c r="P43" s="146"/>
      <c r="Q43" s="440"/>
    </row>
    <row r="44" spans="1:28" s="19" customFormat="1" ht="22.7" customHeight="1" thickBot="1">
      <c r="A44" s="428"/>
      <c r="B44" s="441" t="s">
        <v>184</v>
      </c>
      <c r="C44" s="548">
        <f>AVERAGE(C14:C43)</f>
        <v>2.0370370370370372</v>
      </c>
      <c r="D44" s="548">
        <f t="shared" ref="D44:E44" si="12">AVERAGE(D14:D43)</f>
        <v>2.0370370370370372</v>
      </c>
      <c r="E44" s="549">
        <f t="shared" si="12"/>
        <v>2.7777777777777777</v>
      </c>
      <c r="F44" s="548">
        <f>AVERAGE(F14:F43)</f>
        <v>2.0370370370370372</v>
      </c>
      <c r="G44" s="548">
        <f t="shared" ref="G44:H44" si="13">AVERAGE(G14:G43)</f>
        <v>2.0370370370370372</v>
      </c>
      <c r="H44" s="549">
        <f t="shared" si="13"/>
        <v>2.7777777777777777</v>
      </c>
      <c r="I44" s="548">
        <f>AVERAGE(I14:I43)</f>
        <v>1.7777777777777777</v>
      </c>
      <c r="J44" s="548">
        <f t="shared" ref="J44:K44" si="14">AVERAGE(J14:J43)</f>
        <v>1.7777777777777777</v>
      </c>
      <c r="K44" s="549">
        <f t="shared" si="14"/>
        <v>2.7407407407407409</v>
      </c>
      <c r="L44" s="469">
        <f t="shared" ref="L44" si="15">SUM(C44,F44,I44)</f>
        <v>5.8518518518518521</v>
      </c>
      <c r="M44" s="442" t="str">
        <f t="shared" ref="M44" si="16">IF(L44&lt;5,"низкий",IF(L44&lt;8,"средний",IF(L44&gt;7,"высокий")))</f>
        <v>средний</v>
      </c>
      <c r="N44" s="558">
        <f>SUM(D44,G44,J44)</f>
        <v>5.8518518518518521</v>
      </c>
      <c r="O44" s="559" t="str">
        <f t="shared" si="1"/>
        <v>средний</v>
      </c>
      <c r="P44" s="469">
        <f t="shared" ref="P44" si="17">SUM(E44,H44,K44)</f>
        <v>8.2962962962962958</v>
      </c>
      <c r="Q44" s="430" t="str">
        <f t="shared" ref="Q44" si="18">IF(P44&lt;5,"низкий",IF(P44&lt;8,"средний",IF(P44&gt;7,"высокий")))</f>
        <v>высокий</v>
      </c>
    </row>
    <row r="45" spans="1:28" s="19" customFormat="1" ht="22.7" customHeight="1" thickBot="1">
      <c r="A45" s="774" t="s">
        <v>14</v>
      </c>
      <c r="B45" s="830"/>
      <c r="C45" s="37">
        <f t="shared" ref="C45:K45" si="19">COUNT(C14:C43)</f>
        <v>27</v>
      </c>
      <c r="D45" s="37">
        <f t="shared" si="19"/>
        <v>27</v>
      </c>
      <c r="E45" s="150">
        <f t="shared" si="19"/>
        <v>27</v>
      </c>
      <c r="F45" s="37">
        <f t="shared" si="19"/>
        <v>27</v>
      </c>
      <c r="G45" s="37">
        <f t="shared" si="19"/>
        <v>27</v>
      </c>
      <c r="H45" s="150">
        <f t="shared" si="19"/>
        <v>27</v>
      </c>
      <c r="I45" s="37">
        <f t="shared" si="19"/>
        <v>27</v>
      </c>
      <c r="J45" s="37">
        <f t="shared" si="19"/>
        <v>27</v>
      </c>
      <c r="K45" s="150">
        <f t="shared" si="19"/>
        <v>27</v>
      </c>
      <c r="L45" s="779"/>
      <c r="M45" s="780"/>
      <c r="N45" s="522"/>
      <c r="O45" s="522"/>
      <c r="P45" s="779"/>
      <c r="Q45" s="780"/>
    </row>
    <row r="46" spans="1:28" ht="15.75" customHeight="1"/>
    <row r="48" spans="1:28" s="13" customFormat="1" ht="15.75" customHeight="1">
      <c r="A48" s="848" t="s">
        <v>154</v>
      </c>
      <c r="B48" s="849"/>
      <c r="C48" s="849"/>
      <c r="D48" s="849"/>
      <c r="E48" s="849"/>
      <c r="F48" s="849"/>
      <c r="G48" s="849"/>
      <c r="H48" s="850"/>
      <c r="I48" s="32"/>
      <c r="J48" s="851" t="s">
        <v>206</v>
      </c>
      <c r="K48" s="852"/>
      <c r="L48" s="852"/>
      <c r="M48" s="852"/>
      <c r="N48" s="852"/>
      <c r="O48" s="852"/>
      <c r="P48" s="852"/>
      <c r="Q48" s="852"/>
      <c r="R48" s="853"/>
      <c r="T48" s="851" t="s">
        <v>155</v>
      </c>
      <c r="U48" s="852"/>
      <c r="V48" s="852"/>
      <c r="W48" s="852"/>
      <c r="X48" s="852"/>
      <c r="Y48" s="852"/>
      <c r="Z48" s="852"/>
      <c r="AA48" s="852"/>
      <c r="AB48" s="853"/>
    </row>
    <row r="49" spans="1:28" s="13" customFormat="1" ht="15.75" customHeight="1">
      <c r="A49" s="33"/>
      <c r="B49" s="584" t="s">
        <v>46</v>
      </c>
      <c r="C49" s="824" t="s">
        <v>47</v>
      </c>
      <c r="D49" s="825"/>
      <c r="E49" s="807" t="s">
        <v>48</v>
      </c>
      <c r="F49" s="808"/>
      <c r="G49" s="824" t="s">
        <v>49</v>
      </c>
      <c r="H49" s="825"/>
      <c r="I49" s="34"/>
      <c r="J49" s="35"/>
      <c r="K49" s="824" t="s">
        <v>46</v>
      </c>
      <c r="L49" s="825"/>
      <c r="M49" s="824" t="s">
        <v>47</v>
      </c>
      <c r="N49" s="825"/>
      <c r="O49" s="807" t="s">
        <v>48</v>
      </c>
      <c r="P49" s="808"/>
      <c r="Q49" s="824" t="s">
        <v>49</v>
      </c>
      <c r="R49" s="825"/>
      <c r="T49" s="35"/>
      <c r="U49" s="824" t="s">
        <v>46</v>
      </c>
      <c r="V49" s="825"/>
      <c r="W49" s="824" t="s">
        <v>47</v>
      </c>
      <c r="X49" s="825"/>
      <c r="Y49" s="807" t="s">
        <v>48</v>
      </c>
      <c r="Z49" s="808"/>
      <c r="AA49" s="824" t="s">
        <v>49</v>
      </c>
      <c r="AB49" s="825"/>
    </row>
    <row r="50" spans="1:28" s="13" customFormat="1" ht="24.75" customHeight="1">
      <c r="A50" s="33"/>
      <c r="B50" s="585"/>
      <c r="C50" s="826"/>
      <c r="D50" s="827"/>
      <c r="E50" s="809"/>
      <c r="F50" s="810"/>
      <c r="G50" s="826"/>
      <c r="H50" s="827"/>
      <c r="I50" s="34"/>
      <c r="J50" s="35"/>
      <c r="K50" s="826"/>
      <c r="L50" s="827"/>
      <c r="M50" s="826"/>
      <c r="N50" s="827"/>
      <c r="O50" s="809"/>
      <c r="P50" s="810"/>
      <c r="Q50" s="826"/>
      <c r="R50" s="827"/>
      <c r="T50" s="35"/>
      <c r="U50" s="826"/>
      <c r="V50" s="827"/>
      <c r="W50" s="826"/>
      <c r="X50" s="827"/>
      <c r="Y50" s="809"/>
      <c r="Z50" s="810"/>
      <c r="AA50" s="826"/>
      <c r="AB50" s="827"/>
    </row>
    <row r="51" spans="1:28" s="13" customFormat="1" ht="18.75">
      <c r="A51" s="33" t="s">
        <v>9</v>
      </c>
      <c r="B51" s="36">
        <f>AVERAGE(C45,F45,I45)</f>
        <v>27</v>
      </c>
      <c r="C51" s="844">
        <f>COUNTIF(M14:M43,"высокий")</f>
        <v>7</v>
      </c>
      <c r="D51" s="845"/>
      <c r="E51" s="844">
        <f>COUNTIF(M14:M43,"средний")</f>
        <v>14</v>
      </c>
      <c r="F51" s="845"/>
      <c r="G51" s="844">
        <f>COUNTIF(M14:M43,"низкий")</f>
        <v>6</v>
      </c>
      <c r="H51" s="845"/>
      <c r="I51" s="34"/>
      <c r="J51" s="33" t="s">
        <v>9</v>
      </c>
      <c r="K51" s="573">
        <f>AVERAGE(D45,G45,J45)</f>
        <v>27</v>
      </c>
      <c r="L51" s="574"/>
      <c r="M51" s="805">
        <f>COUNTIF(O14:O43,"высокий")</f>
        <v>7</v>
      </c>
      <c r="N51" s="806"/>
      <c r="O51" s="794">
        <f>COUNTIF(O14:O43,"средний")</f>
        <v>14</v>
      </c>
      <c r="P51" s="795"/>
      <c r="Q51" s="794">
        <f>COUNTIF(O14:O43,"низкий")</f>
        <v>6</v>
      </c>
      <c r="R51" s="795"/>
      <c r="T51" s="33" t="s">
        <v>9</v>
      </c>
      <c r="U51" s="573">
        <f>AVERAGE(E45,H45,K45)</f>
        <v>27</v>
      </c>
      <c r="V51" s="574"/>
      <c r="W51" s="805">
        <f>COUNTIF(Q14:Q43,"высокий")</f>
        <v>21</v>
      </c>
      <c r="X51" s="806"/>
      <c r="Y51" s="794">
        <f>COUNTIF(Q14:Q43,"средний")</f>
        <v>6</v>
      </c>
      <c r="Z51" s="795"/>
      <c r="AA51" s="794">
        <f>COUNTIF(Q14:Q43,"низкий")</f>
        <v>0</v>
      </c>
      <c r="AB51" s="795"/>
    </row>
    <row r="52" spans="1:28" s="13" customFormat="1" ht="18.75">
      <c r="A52" s="33" t="s">
        <v>10</v>
      </c>
      <c r="B52" s="33"/>
      <c r="C52" s="846">
        <f>(C51*100%)/B51</f>
        <v>0.25925925925925924</v>
      </c>
      <c r="D52" s="847"/>
      <c r="E52" s="846">
        <f>(E51*100%)/B51</f>
        <v>0.51851851851851849</v>
      </c>
      <c r="F52" s="847"/>
      <c r="G52" s="846">
        <f>(G51*100%)/B51</f>
        <v>0.22222222222222221</v>
      </c>
      <c r="H52" s="847"/>
      <c r="I52" s="34"/>
      <c r="J52" s="33" t="s">
        <v>10</v>
      </c>
      <c r="K52" s="185"/>
      <c r="L52" s="575"/>
      <c r="M52" s="792">
        <f>(M51*100%)/K51</f>
        <v>0.25925925925925924</v>
      </c>
      <c r="N52" s="793"/>
      <c r="O52" s="792">
        <f>(O51*100%)/K51</f>
        <v>0.51851851851851849</v>
      </c>
      <c r="P52" s="793"/>
      <c r="Q52" s="792">
        <f>(Q51*100%)/K51</f>
        <v>0.22222222222222221</v>
      </c>
      <c r="R52" s="793"/>
      <c r="T52" s="33" t="s">
        <v>10</v>
      </c>
      <c r="U52" s="185"/>
      <c r="V52" s="575"/>
      <c r="W52" s="792">
        <f>(W51*100%)/U51</f>
        <v>0.77777777777777779</v>
      </c>
      <c r="X52" s="793"/>
      <c r="Y52" s="792">
        <f>(Y51*100%)/U51</f>
        <v>0.22222222222222221</v>
      </c>
      <c r="Z52" s="793"/>
      <c r="AA52" s="792">
        <f>(AA51*100%)/U51</f>
        <v>0</v>
      </c>
      <c r="AB52" s="793"/>
    </row>
  </sheetData>
  <sheetProtection selectLockedCells="1" selectUnlockedCells="1"/>
  <protectedRanges>
    <protectedRange sqref="C8:D8 E7:J8" name="Диапазон1_1_2"/>
  </protectedRanges>
  <mergeCells count="53">
    <mergeCell ref="O51:P51"/>
    <mergeCell ref="O52:P52"/>
    <mergeCell ref="Q51:R51"/>
    <mergeCell ref="Q52:R52"/>
    <mergeCell ref="AA51:AB51"/>
    <mergeCell ref="AA52:AB52"/>
    <mergeCell ref="Y51:Z51"/>
    <mergeCell ref="Y52:Z52"/>
    <mergeCell ref="W51:X51"/>
    <mergeCell ref="W52:X52"/>
    <mergeCell ref="E51:F51"/>
    <mergeCell ref="E52:F52"/>
    <mergeCell ref="G51:H51"/>
    <mergeCell ref="G52:H52"/>
    <mergeCell ref="M51:N51"/>
    <mergeCell ref="M52:N52"/>
    <mergeCell ref="C51:D51"/>
    <mergeCell ref="C52:D52"/>
    <mergeCell ref="A48:H48"/>
    <mergeCell ref="T48:AB48"/>
    <mergeCell ref="J48:R48"/>
    <mergeCell ref="AA49:AB50"/>
    <mergeCell ref="Y49:Z50"/>
    <mergeCell ref="W49:X50"/>
    <mergeCell ref="U49:V50"/>
    <mergeCell ref="C49:D50"/>
    <mergeCell ref="E49:F50"/>
    <mergeCell ref="G49:H50"/>
    <mergeCell ref="K49:L50"/>
    <mergeCell ref="M49:N50"/>
    <mergeCell ref="O49:P50"/>
    <mergeCell ref="Q49:R50"/>
    <mergeCell ref="A45:B45"/>
    <mergeCell ref="L45:M45"/>
    <mergeCell ref="P45:Q45"/>
    <mergeCell ref="L12:M13"/>
    <mergeCell ref="P12:Q13"/>
    <mergeCell ref="N12:O13"/>
    <mergeCell ref="C7:P7"/>
    <mergeCell ref="C8:I8"/>
    <mergeCell ref="A9:X9"/>
    <mergeCell ref="A11:A13"/>
    <mergeCell ref="B11:B13"/>
    <mergeCell ref="C11:Q11"/>
    <mergeCell ref="C12:E12"/>
    <mergeCell ref="F12:H12"/>
    <mergeCell ref="I12:K12"/>
    <mergeCell ref="A1:AB1"/>
    <mergeCell ref="A2:AB2"/>
    <mergeCell ref="A3:AB3"/>
    <mergeCell ref="A4:AB4"/>
    <mergeCell ref="A6:B6"/>
    <mergeCell ref="C6:P6"/>
  </mergeCells>
  <printOptions horizontalCentered="1" verticalCentered="1"/>
  <pageMargins left="0.55118110236220474" right="0.55118110236220474" top="0.78740157480314965" bottom="0.39370078740157483" header="0" footer="0"/>
  <pageSetup paperSize="9" scale="29" fitToHeight="33" orientation="landscape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55"/>
  <sheetViews>
    <sheetView view="pageBreakPreview" topLeftCell="A13" zoomScale="40" zoomScaleSheetLayoutView="40" workbookViewId="0">
      <selection activeCell="AE39" sqref="AE39:AF40"/>
    </sheetView>
  </sheetViews>
  <sheetFormatPr defaultRowHeight="12.75"/>
  <cols>
    <col min="1" max="1" width="9" customWidth="1"/>
    <col min="2" max="2" width="31" customWidth="1"/>
    <col min="3" max="26" width="11.7109375" customWidth="1"/>
    <col min="27" max="27" width="12.7109375" customWidth="1"/>
    <col min="28" max="30" width="16" customWidth="1"/>
    <col min="31" max="31" width="12.7109375" customWidth="1"/>
    <col min="32" max="32" width="15.28515625" customWidth="1"/>
    <col min="33" max="33" width="10.85546875" customWidth="1"/>
    <col min="40" max="40" width="11.42578125" customWidth="1"/>
    <col min="42" max="42" width="10.85546875" customWidth="1"/>
    <col min="43" max="43" width="6.28515625" customWidth="1"/>
  </cols>
  <sheetData>
    <row r="1" spans="1:40" s="19" customFormat="1" ht="23.25">
      <c r="A1" s="865" t="s">
        <v>55</v>
      </c>
      <c r="B1" s="865"/>
      <c r="C1" s="865"/>
      <c r="D1" s="865"/>
      <c r="E1" s="865"/>
      <c r="F1" s="865"/>
      <c r="G1" s="865"/>
      <c r="H1" s="865"/>
      <c r="I1" s="865"/>
      <c r="J1" s="865"/>
      <c r="K1" s="865"/>
      <c r="L1" s="865"/>
      <c r="M1" s="865"/>
      <c r="N1" s="865"/>
      <c r="O1" s="865"/>
      <c r="P1" s="865"/>
      <c r="Q1" s="865"/>
      <c r="R1" s="865"/>
      <c r="S1" s="865"/>
      <c r="T1" s="865"/>
      <c r="U1" s="865"/>
      <c r="V1" s="865"/>
      <c r="W1" s="865"/>
      <c r="X1" s="865"/>
      <c r="Y1" s="865"/>
      <c r="Z1" s="865"/>
      <c r="AA1" s="865"/>
      <c r="AB1" s="865"/>
      <c r="AC1" s="865"/>
      <c r="AD1" s="865"/>
      <c r="AE1" s="865"/>
      <c r="AF1" s="865"/>
      <c r="AG1" s="865"/>
      <c r="AH1" s="865"/>
      <c r="AI1" s="865"/>
      <c r="AJ1" s="865"/>
      <c r="AK1" s="865"/>
      <c r="AL1" s="38"/>
      <c r="AM1" s="38"/>
      <c r="AN1" s="38"/>
    </row>
    <row r="2" spans="1:40" s="19" customFormat="1" ht="23.25">
      <c r="A2" s="866" t="s">
        <v>0</v>
      </c>
      <c r="B2" s="866"/>
      <c r="C2" s="866"/>
      <c r="D2" s="866"/>
      <c r="E2" s="866"/>
      <c r="F2" s="866"/>
      <c r="G2" s="866"/>
      <c r="H2" s="866"/>
      <c r="I2" s="866"/>
      <c r="J2" s="866"/>
      <c r="K2" s="866"/>
      <c r="L2" s="866"/>
      <c r="M2" s="866"/>
      <c r="N2" s="866"/>
      <c r="O2" s="866"/>
      <c r="P2" s="866"/>
      <c r="Q2" s="866"/>
      <c r="R2" s="866"/>
      <c r="S2" s="866"/>
      <c r="T2" s="866"/>
      <c r="U2" s="866"/>
      <c r="V2" s="866"/>
      <c r="W2" s="866"/>
      <c r="X2" s="866"/>
      <c r="Y2" s="866"/>
      <c r="Z2" s="866"/>
      <c r="AA2" s="866"/>
      <c r="AB2" s="866"/>
      <c r="AC2" s="866"/>
      <c r="AD2" s="866"/>
      <c r="AE2" s="866"/>
      <c r="AF2" s="866"/>
      <c r="AG2" s="866"/>
      <c r="AH2" s="866"/>
      <c r="AI2" s="866"/>
      <c r="AJ2" s="866"/>
      <c r="AK2" s="866"/>
      <c r="AL2" s="9"/>
      <c r="AM2" s="9"/>
      <c r="AN2" s="9"/>
    </row>
    <row r="3" spans="1:40" s="19" customFormat="1" ht="23.25">
      <c r="A3" s="866" t="s">
        <v>92</v>
      </c>
      <c r="B3" s="866"/>
      <c r="C3" s="866"/>
      <c r="D3" s="866"/>
      <c r="E3" s="866"/>
      <c r="F3" s="866"/>
      <c r="G3" s="866"/>
      <c r="H3" s="866"/>
      <c r="I3" s="866"/>
      <c r="J3" s="866"/>
      <c r="K3" s="866"/>
      <c r="L3" s="866"/>
      <c r="M3" s="866"/>
      <c r="N3" s="866"/>
      <c r="O3" s="866"/>
      <c r="P3" s="866"/>
      <c r="Q3" s="866"/>
      <c r="R3" s="866"/>
      <c r="S3" s="866"/>
      <c r="T3" s="866"/>
      <c r="U3" s="866"/>
      <c r="V3" s="866"/>
      <c r="W3" s="866"/>
      <c r="X3" s="866"/>
      <c r="Y3" s="866"/>
      <c r="Z3" s="866"/>
      <c r="AA3" s="866"/>
      <c r="AB3" s="866"/>
      <c r="AC3" s="866"/>
      <c r="AD3" s="866"/>
      <c r="AE3" s="866"/>
      <c r="AF3" s="866"/>
      <c r="AG3" s="866"/>
      <c r="AH3" s="866"/>
      <c r="AI3" s="866"/>
      <c r="AJ3" s="866"/>
      <c r="AK3" s="866"/>
      <c r="AL3" s="9"/>
      <c r="AM3" s="9"/>
      <c r="AN3" s="9"/>
    </row>
    <row r="4" spans="1:40" s="19" customFormat="1" ht="23.25">
      <c r="A4" s="866" t="s">
        <v>67</v>
      </c>
      <c r="B4" s="866"/>
      <c r="C4" s="866"/>
      <c r="D4" s="866"/>
      <c r="E4" s="866"/>
      <c r="F4" s="866"/>
      <c r="G4" s="866"/>
      <c r="H4" s="866"/>
      <c r="I4" s="866"/>
      <c r="J4" s="866"/>
      <c r="K4" s="866"/>
      <c r="L4" s="866"/>
      <c r="M4" s="866"/>
      <c r="N4" s="866"/>
      <c r="O4" s="866"/>
      <c r="P4" s="866"/>
      <c r="Q4" s="866"/>
      <c r="R4" s="866"/>
      <c r="S4" s="866"/>
      <c r="T4" s="866"/>
      <c r="U4" s="866"/>
      <c r="V4" s="866"/>
      <c r="W4" s="866"/>
      <c r="X4" s="866"/>
      <c r="Y4" s="866"/>
      <c r="Z4" s="866"/>
      <c r="AA4" s="866"/>
      <c r="AB4" s="866"/>
      <c r="AC4" s="866"/>
      <c r="AD4" s="866"/>
      <c r="AE4" s="866"/>
      <c r="AF4" s="866"/>
      <c r="AG4" s="866"/>
      <c r="AH4" s="866"/>
      <c r="AI4" s="866"/>
      <c r="AJ4" s="866"/>
      <c r="AK4" s="866"/>
      <c r="AL4" s="39"/>
      <c r="AM4" s="39"/>
      <c r="AN4" s="39"/>
    </row>
    <row r="5" spans="1:40" ht="15.7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</row>
    <row r="6" spans="1:40" s="18" customFormat="1" ht="20.25">
      <c r="A6" s="635" t="s">
        <v>31</v>
      </c>
      <c r="B6" s="635"/>
      <c r="C6" s="645" t="str">
        <f>'справка Н.Г.'!D4</f>
        <v>дети 4-5 лет жизни группы №2 общеразвивающей направленности</v>
      </c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7"/>
      <c r="P6" s="530"/>
    </row>
    <row r="7" spans="1:40" s="18" customFormat="1" ht="20.25">
      <c r="A7" s="20" t="s">
        <v>8</v>
      </c>
      <c r="B7" s="20"/>
      <c r="C7" s="834" t="str">
        <f>'справка Н.Г.'!D9</f>
        <v>Касумова Надежда Анатольевна, Чичинская Светлана Николаевна</v>
      </c>
      <c r="D7" s="835"/>
      <c r="E7" s="835"/>
      <c r="F7" s="835"/>
      <c r="G7" s="835"/>
      <c r="H7" s="835"/>
      <c r="I7" s="835"/>
      <c r="J7" s="835"/>
      <c r="K7" s="649"/>
      <c r="L7" s="649"/>
      <c r="M7" s="649"/>
      <c r="N7" s="649"/>
      <c r="O7" s="650"/>
      <c r="P7" s="531"/>
    </row>
    <row r="8" spans="1:40" s="18" customFormat="1" ht="20.25">
      <c r="A8" s="20" t="s">
        <v>7</v>
      </c>
      <c r="B8" s="21" t="str">
        <f>'справка Н.Г.'!C5</f>
        <v>2022-2023</v>
      </c>
      <c r="C8" s="811"/>
      <c r="D8" s="812"/>
      <c r="E8" s="812"/>
      <c r="F8" s="812"/>
      <c r="G8" s="812"/>
      <c r="H8" s="812"/>
      <c r="I8" s="812"/>
      <c r="J8" s="501"/>
    </row>
    <row r="9" spans="1:40" s="18" customFormat="1" ht="20.25">
      <c r="A9" s="635" t="s">
        <v>68</v>
      </c>
      <c r="B9" s="635"/>
      <c r="C9" s="635"/>
      <c r="D9" s="635"/>
      <c r="E9" s="635"/>
      <c r="F9" s="635"/>
      <c r="G9" s="635"/>
      <c r="H9" s="635"/>
      <c r="I9" s="635"/>
      <c r="J9" s="635"/>
      <c r="K9" s="635"/>
      <c r="L9" s="635"/>
      <c r="M9" s="635"/>
      <c r="N9" s="635"/>
      <c r="O9" s="635"/>
      <c r="P9" s="635"/>
      <c r="Q9" s="635"/>
      <c r="R9" s="635"/>
      <c r="S9" s="635"/>
      <c r="T9" s="635"/>
      <c r="U9" s="635"/>
      <c r="V9" s="635"/>
      <c r="W9" s="635"/>
      <c r="X9" s="635"/>
      <c r="Y9" s="635"/>
      <c r="Z9" s="635"/>
    </row>
    <row r="10" spans="1:40" ht="15.75">
      <c r="A10" s="1"/>
    </row>
    <row r="11" spans="1:40" ht="16.5" thickBot="1">
      <c r="A11" s="1"/>
    </row>
    <row r="12" spans="1:40" s="3" customFormat="1" ht="144" customHeight="1" thickBot="1">
      <c r="A12" s="867"/>
      <c r="B12" s="869" t="s">
        <v>1</v>
      </c>
      <c r="C12" s="854" t="s">
        <v>81</v>
      </c>
      <c r="D12" s="855"/>
      <c r="E12" s="856"/>
      <c r="F12" s="854" t="s">
        <v>82</v>
      </c>
      <c r="G12" s="855"/>
      <c r="H12" s="856"/>
      <c r="I12" s="854" t="s">
        <v>83</v>
      </c>
      <c r="J12" s="855"/>
      <c r="K12" s="856"/>
      <c r="L12" s="854" t="s">
        <v>84</v>
      </c>
      <c r="M12" s="855"/>
      <c r="N12" s="856"/>
      <c r="O12" s="854" t="s">
        <v>85</v>
      </c>
      <c r="P12" s="855"/>
      <c r="Q12" s="856"/>
      <c r="R12" s="642" t="s">
        <v>156</v>
      </c>
      <c r="S12" s="634"/>
      <c r="T12" s="857"/>
      <c r="U12" s="859" t="s">
        <v>157</v>
      </c>
      <c r="V12" s="860"/>
      <c r="W12" s="857"/>
      <c r="X12" s="642" t="s">
        <v>86</v>
      </c>
      <c r="Y12" s="634"/>
      <c r="Z12" s="858"/>
      <c r="AA12" s="756" t="s">
        <v>41</v>
      </c>
      <c r="AB12" s="757"/>
      <c r="AC12" s="861" t="s">
        <v>42</v>
      </c>
      <c r="AD12" s="862"/>
      <c r="AE12" s="756" t="s">
        <v>43</v>
      </c>
      <c r="AF12" s="757"/>
    </row>
    <row r="13" spans="1:40" s="3" customFormat="1" ht="43.5" customHeight="1" thickBot="1">
      <c r="A13" s="868"/>
      <c r="B13" s="870"/>
      <c r="C13" s="14" t="s">
        <v>39</v>
      </c>
      <c r="D13" s="15" t="s">
        <v>196</v>
      </c>
      <c r="E13" s="16" t="s">
        <v>40</v>
      </c>
      <c r="F13" s="14" t="s">
        <v>39</v>
      </c>
      <c r="G13" s="15" t="s">
        <v>196</v>
      </c>
      <c r="H13" s="16" t="s">
        <v>40</v>
      </c>
      <c r="I13" s="14" t="s">
        <v>39</v>
      </c>
      <c r="J13" s="15" t="s">
        <v>196</v>
      </c>
      <c r="K13" s="16" t="s">
        <v>40</v>
      </c>
      <c r="L13" s="14" t="s">
        <v>39</v>
      </c>
      <c r="M13" s="15" t="s">
        <v>196</v>
      </c>
      <c r="N13" s="16" t="s">
        <v>40</v>
      </c>
      <c r="O13" s="14" t="s">
        <v>39</v>
      </c>
      <c r="P13" s="15" t="s">
        <v>196</v>
      </c>
      <c r="Q13" s="16" t="s">
        <v>40</v>
      </c>
      <c r="R13" s="14" t="s">
        <v>39</v>
      </c>
      <c r="S13" s="15" t="s">
        <v>196</v>
      </c>
      <c r="T13" s="16" t="s">
        <v>40</v>
      </c>
      <c r="U13" s="14" t="s">
        <v>39</v>
      </c>
      <c r="V13" s="15" t="s">
        <v>196</v>
      </c>
      <c r="W13" s="16" t="s">
        <v>40</v>
      </c>
      <c r="X13" s="14" t="s">
        <v>39</v>
      </c>
      <c r="Y13" s="15" t="s">
        <v>196</v>
      </c>
      <c r="Z13" s="16" t="s">
        <v>40</v>
      </c>
      <c r="AA13" s="760"/>
      <c r="AB13" s="761"/>
      <c r="AC13" s="863"/>
      <c r="AD13" s="864"/>
      <c r="AE13" s="760"/>
      <c r="AF13" s="761"/>
    </row>
    <row r="14" spans="1:40" s="19" customFormat="1" ht="22.7" customHeight="1">
      <c r="A14" s="383">
        <v>1</v>
      </c>
      <c r="B14" s="375" t="str">
        <f>реч.разв.!B17</f>
        <v>А. Мухаммадазиз</v>
      </c>
      <c r="C14" s="477">
        <v>1</v>
      </c>
      <c r="D14" s="533">
        <v>1</v>
      </c>
      <c r="E14" s="534">
        <v>2</v>
      </c>
      <c r="F14" s="477">
        <v>1</v>
      </c>
      <c r="G14" s="533">
        <v>1</v>
      </c>
      <c r="H14" s="534">
        <v>2</v>
      </c>
      <c r="I14" s="477">
        <v>1</v>
      </c>
      <c r="J14" s="533">
        <v>1</v>
      </c>
      <c r="K14" s="534">
        <v>2</v>
      </c>
      <c r="L14" s="477">
        <v>1</v>
      </c>
      <c r="M14" s="533">
        <v>1</v>
      </c>
      <c r="N14" s="534">
        <v>2</v>
      </c>
      <c r="O14" s="477">
        <v>1</v>
      </c>
      <c r="P14" s="533">
        <v>1</v>
      </c>
      <c r="Q14" s="534">
        <v>2</v>
      </c>
      <c r="R14" s="477">
        <v>1</v>
      </c>
      <c r="S14" s="533">
        <v>1</v>
      </c>
      <c r="T14" s="534">
        <v>2</v>
      </c>
      <c r="U14" s="477">
        <v>1</v>
      </c>
      <c r="V14" s="533">
        <v>1</v>
      </c>
      <c r="W14" s="534">
        <v>2</v>
      </c>
      <c r="X14" s="477">
        <v>1</v>
      </c>
      <c r="Y14" s="533">
        <v>1</v>
      </c>
      <c r="Z14" s="534">
        <v>2</v>
      </c>
      <c r="AA14" s="40">
        <f>SUM(C14,F14,I14,L14,O14,R14,U14,X14)</f>
        <v>8</v>
      </c>
      <c r="AB14" s="25" t="str">
        <f>IF(AA14&lt;12,"низкий",IF(AA14&lt;20,"средний",IF(AA14&gt;19,"высокий")))</f>
        <v>низкий</v>
      </c>
      <c r="AC14" s="40">
        <f>SUM(D14,G14,J14,M14,P14,S14,V14,Y14)</f>
        <v>8</v>
      </c>
      <c r="AD14" s="493" t="str">
        <f>IF(AC14&lt;12,"низкий",IF(AC14&lt;20,"средний",IF(AC14&gt;19,"высокий")))</f>
        <v>низкий</v>
      </c>
      <c r="AE14" s="26">
        <f>SUM(E14,H14,K14,N14,Q14,T14,W14,Z14)</f>
        <v>16</v>
      </c>
      <c r="AF14" s="28" t="str">
        <f>IF(AE14&lt;12,"низкий",IF(AE14&lt;20,"средний",IF(AE14&gt;19,"высокий")))</f>
        <v>средний</v>
      </c>
    </row>
    <row r="15" spans="1:40" s="19" customFormat="1" ht="22.7" customHeight="1">
      <c r="A15" s="191">
        <v>2</v>
      </c>
      <c r="B15" s="376" t="str">
        <f>реч.разв.!B18</f>
        <v xml:space="preserve">Б. Ильнур </v>
      </c>
      <c r="C15" s="498">
        <v>2</v>
      </c>
      <c r="D15" s="535">
        <v>2</v>
      </c>
      <c r="E15" s="536">
        <v>3</v>
      </c>
      <c r="F15" s="498">
        <v>2</v>
      </c>
      <c r="G15" s="535">
        <v>2</v>
      </c>
      <c r="H15" s="536">
        <v>3</v>
      </c>
      <c r="I15" s="498">
        <v>2</v>
      </c>
      <c r="J15" s="535">
        <v>2</v>
      </c>
      <c r="K15" s="536">
        <v>3</v>
      </c>
      <c r="L15" s="498">
        <v>2</v>
      </c>
      <c r="M15" s="535">
        <v>2</v>
      </c>
      <c r="N15" s="536">
        <v>3</v>
      </c>
      <c r="O15" s="498">
        <v>1</v>
      </c>
      <c r="P15" s="535">
        <v>1</v>
      </c>
      <c r="Q15" s="536">
        <v>2</v>
      </c>
      <c r="R15" s="498">
        <v>2</v>
      </c>
      <c r="S15" s="535">
        <v>2</v>
      </c>
      <c r="T15" s="536">
        <v>3</v>
      </c>
      <c r="U15" s="498">
        <v>1</v>
      </c>
      <c r="V15" s="535">
        <v>2</v>
      </c>
      <c r="W15" s="536">
        <v>3</v>
      </c>
      <c r="X15" s="498">
        <v>1</v>
      </c>
      <c r="Y15" s="535">
        <v>1</v>
      </c>
      <c r="Z15" s="536">
        <v>2</v>
      </c>
      <c r="AA15" s="29">
        <f>SUM(C15,F15,I15,L15,O15,R15,U15,X15)</f>
        <v>13</v>
      </c>
      <c r="AB15" s="25" t="str">
        <f>IF(AA15&lt;12,"низкий",IF(AA15&lt;20,"средний",IF(AA15&gt;19,"высокий")))</f>
        <v>средний</v>
      </c>
      <c r="AC15" s="494">
        <f>SUM(D15,G15,J15,M15,P15,S15,V15,Y15)</f>
        <v>14</v>
      </c>
      <c r="AD15" s="493" t="str">
        <f>IF(AC15&lt;12,"низкий",IF(AC15&lt;20,"средний",IF(AC15&gt;19,"высокий")))</f>
        <v>средний</v>
      </c>
      <c r="AE15" s="29">
        <f>SUM(E15,H15,K15,N15,Q15,T15,W15,Z15)</f>
        <v>22</v>
      </c>
      <c r="AF15" s="42" t="str">
        <f>IF(AE15&lt;12,"низкий",IF(AE15&lt;20,"средний",IF(AE15&gt;19,"высокий")))</f>
        <v>высокий</v>
      </c>
    </row>
    <row r="16" spans="1:40" s="19" customFormat="1" ht="22.7" customHeight="1">
      <c r="A16" s="191">
        <v>3</v>
      </c>
      <c r="B16" s="376" t="str">
        <f>реч.разв.!B19</f>
        <v>Б. Виталина</v>
      </c>
      <c r="C16" s="498">
        <v>3</v>
      </c>
      <c r="D16" s="535">
        <v>3</v>
      </c>
      <c r="E16" s="536">
        <v>3</v>
      </c>
      <c r="F16" s="498">
        <v>3</v>
      </c>
      <c r="G16" s="535">
        <v>3</v>
      </c>
      <c r="H16" s="536">
        <v>3</v>
      </c>
      <c r="I16" s="498">
        <v>3</v>
      </c>
      <c r="J16" s="535">
        <v>3</v>
      </c>
      <c r="K16" s="536">
        <v>3</v>
      </c>
      <c r="L16" s="498">
        <v>3</v>
      </c>
      <c r="M16" s="535">
        <v>3</v>
      </c>
      <c r="N16" s="536">
        <v>3</v>
      </c>
      <c r="O16" s="498">
        <v>2</v>
      </c>
      <c r="P16" s="535">
        <v>2</v>
      </c>
      <c r="Q16" s="536">
        <v>3</v>
      </c>
      <c r="R16" s="498">
        <v>3</v>
      </c>
      <c r="S16" s="535">
        <v>3</v>
      </c>
      <c r="T16" s="536">
        <v>3</v>
      </c>
      <c r="U16" s="498">
        <v>2</v>
      </c>
      <c r="V16" s="535">
        <v>2</v>
      </c>
      <c r="W16" s="536">
        <v>3</v>
      </c>
      <c r="X16" s="498">
        <v>2</v>
      </c>
      <c r="Y16" s="535">
        <v>2</v>
      </c>
      <c r="Z16" s="536">
        <v>3</v>
      </c>
      <c r="AA16" s="29">
        <f t="shared" ref="AA16:AA28" si="0">SUM(C16,F16,I16,L16,O16,R16,U16,X16)</f>
        <v>21</v>
      </c>
      <c r="AB16" s="25" t="str">
        <f t="shared" ref="AB16:AB28" si="1">IF(AA16&lt;12,"низкий",IF(AA16&lt;20,"средний",IF(AA16&gt;19,"высокий")))</f>
        <v>высокий</v>
      </c>
      <c r="AC16" s="494">
        <f t="shared" ref="AC16:AC40" si="2">SUM(D16,G16,J16,M16,P16,S16,V16,Y16)</f>
        <v>21</v>
      </c>
      <c r="AD16" s="493" t="str">
        <f t="shared" ref="AD16:AD44" si="3">IF(AC16&lt;12,"низкий",IF(AC16&lt;20,"средний",IF(AC16&gt;19,"высокий")))</f>
        <v>высокий</v>
      </c>
      <c r="AE16" s="29">
        <f t="shared" ref="AE16:AE28" si="4">SUM(E16,H16,K16,N16,Q16,T16,W16,Z16)</f>
        <v>24</v>
      </c>
      <c r="AF16" s="42" t="str">
        <f t="shared" ref="AF16:AF28" si="5">IF(AE16&lt;12,"низкий",IF(AE16&lt;20,"средний",IF(AE16&gt;19,"высокий")))</f>
        <v>высокий</v>
      </c>
    </row>
    <row r="17" spans="1:32" s="19" customFormat="1" ht="22.7" customHeight="1">
      <c r="A17" s="191">
        <v>4</v>
      </c>
      <c r="B17" s="376" t="str">
        <f>реч.разв.!B20</f>
        <v xml:space="preserve">Б. Зубаил </v>
      </c>
      <c r="C17" s="498">
        <v>1</v>
      </c>
      <c r="D17" s="535">
        <v>1</v>
      </c>
      <c r="E17" s="536">
        <v>2</v>
      </c>
      <c r="F17" s="498">
        <v>1</v>
      </c>
      <c r="G17" s="535">
        <v>1</v>
      </c>
      <c r="H17" s="536">
        <v>2</v>
      </c>
      <c r="I17" s="498">
        <v>1</v>
      </c>
      <c r="J17" s="535">
        <v>1</v>
      </c>
      <c r="K17" s="536">
        <v>2</v>
      </c>
      <c r="L17" s="498">
        <v>1</v>
      </c>
      <c r="M17" s="535">
        <v>1</v>
      </c>
      <c r="N17" s="536">
        <v>2</v>
      </c>
      <c r="O17" s="498">
        <v>1</v>
      </c>
      <c r="P17" s="535">
        <v>1</v>
      </c>
      <c r="Q17" s="536">
        <v>2</v>
      </c>
      <c r="R17" s="498">
        <v>2</v>
      </c>
      <c r="S17" s="535">
        <v>2</v>
      </c>
      <c r="T17" s="536">
        <v>3</v>
      </c>
      <c r="U17" s="498">
        <v>1</v>
      </c>
      <c r="V17" s="535">
        <v>1</v>
      </c>
      <c r="W17" s="536">
        <v>2</v>
      </c>
      <c r="X17" s="498">
        <v>1</v>
      </c>
      <c r="Y17" s="535">
        <v>1</v>
      </c>
      <c r="Z17" s="536">
        <v>2</v>
      </c>
      <c r="AA17" s="29">
        <f t="shared" si="0"/>
        <v>9</v>
      </c>
      <c r="AB17" s="25" t="str">
        <f t="shared" si="1"/>
        <v>низкий</v>
      </c>
      <c r="AC17" s="494">
        <f t="shared" si="2"/>
        <v>9</v>
      </c>
      <c r="AD17" s="493" t="str">
        <f t="shared" si="3"/>
        <v>низкий</v>
      </c>
      <c r="AE17" s="29">
        <f t="shared" si="4"/>
        <v>17</v>
      </c>
      <c r="AF17" s="42" t="str">
        <f t="shared" si="5"/>
        <v>средний</v>
      </c>
    </row>
    <row r="18" spans="1:32" s="19" customFormat="1" ht="22.7" customHeight="1">
      <c r="A18" s="191">
        <v>5</v>
      </c>
      <c r="B18" s="376" t="str">
        <f>реч.разв.!B21</f>
        <v xml:space="preserve">В. Илья </v>
      </c>
      <c r="C18" s="498">
        <v>2</v>
      </c>
      <c r="D18" s="535">
        <v>2</v>
      </c>
      <c r="E18" s="536">
        <v>3</v>
      </c>
      <c r="F18" s="498">
        <v>2</v>
      </c>
      <c r="G18" s="535">
        <v>2</v>
      </c>
      <c r="H18" s="536">
        <v>3</v>
      </c>
      <c r="I18" s="498">
        <v>2</v>
      </c>
      <c r="J18" s="535">
        <v>2</v>
      </c>
      <c r="K18" s="536">
        <v>3</v>
      </c>
      <c r="L18" s="498">
        <v>2</v>
      </c>
      <c r="M18" s="535">
        <v>2</v>
      </c>
      <c r="N18" s="536">
        <v>3</v>
      </c>
      <c r="O18" s="498">
        <v>2</v>
      </c>
      <c r="P18" s="535">
        <v>2</v>
      </c>
      <c r="Q18" s="536">
        <v>3</v>
      </c>
      <c r="R18" s="498">
        <v>2</v>
      </c>
      <c r="S18" s="535">
        <v>2</v>
      </c>
      <c r="T18" s="536">
        <v>3</v>
      </c>
      <c r="U18" s="498">
        <v>2</v>
      </c>
      <c r="V18" s="535">
        <v>2</v>
      </c>
      <c r="W18" s="536">
        <v>3</v>
      </c>
      <c r="X18" s="498">
        <v>2</v>
      </c>
      <c r="Y18" s="535">
        <v>2</v>
      </c>
      <c r="Z18" s="536">
        <v>3</v>
      </c>
      <c r="AA18" s="29">
        <f t="shared" si="0"/>
        <v>16</v>
      </c>
      <c r="AB18" s="25" t="str">
        <f t="shared" si="1"/>
        <v>средний</v>
      </c>
      <c r="AC18" s="494">
        <f t="shared" si="2"/>
        <v>16</v>
      </c>
      <c r="AD18" s="493" t="str">
        <f t="shared" si="3"/>
        <v>средний</v>
      </c>
      <c r="AE18" s="29">
        <f t="shared" si="4"/>
        <v>24</v>
      </c>
      <c r="AF18" s="42" t="str">
        <f t="shared" si="5"/>
        <v>высокий</v>
      </c>
    </row>
    <row r="19" spans="1:32" s="19" customFormat="1" ht="22.7" customHeight="1">
      <c r="A19" s="191">
        <v>6</v>
      </c>
      <c r="B19" s="376" t="str">
        <f>реч.разв.!B22</f>
        <v xml:space="preserve">В. Антон </v>
      </c>
      <c r="C19" s="498">
        <v>2</v>
      </c>
      <c r="D19" s="535">
        <v>2</v>
      </c>
      <c r="E19" s="536">
        <v>3</v>
      </c>
      <c r="F19" s="498">
        <v>2</v>
      </c>
      <c r="G19" s="535">
        <v>2</v>
      </c>
      <c r="H19" s="536">
        <v>3</v>
      </c>
      <c r="I19" s="498">
        <v>2</v>
      </c>
      <c r="J19" s="535">
        <v>2</v>
      </c>
      <c r="K19" s="536">
        <v>3</v>
      </c>
      <c r="L19" s="498">
        <v>2</v>
      </c>
      <c r="M19" s="535">
        <v>2</v>
      </c>
      <c r="N19" s="536">
        <v>3</v>
      </c>
      <c r="O19" s="498">
        <v>2</v>
      </c>
      <c r="P19" s="535">
        <v>2</v>
      </c>
      <c r="Q19" s="536">
        <v>3</v>
      </c>
      <c r="R19" s="498">
        <v>2</v>
      </c>
      <c r="S19" s="535">
        <v>2</v>
      </c>
      <c r="T19" s="536">
        <v>3</v>
      </c>
      <c r="U19" s="498">
        <v>2</v>
      </c>
      <c r="V19" s="535">
        <v>2</v>
      </c>
      <c r="W19" s="536">
        <v>3</v>
      </c>
      <c r="X19" s="498">
        <v>2</v>
      </c>
      <c r="Y19" s="535">
        <v>2</v>
      </c>
      <c r="Z19" s="536">
        <v>3</v>
      </c>
      <c r="AA19" s="29">
        <f t="shared" si="0"/>
        <v>16</v>
      </c>
      <c r="AB19" s="25" t="str">
        <f t="shared" si="1"/>
        <v>средний</v>
      </c>
      <c r="AC19" s="494">
        <f t="shared" si="2"/>
        <v>16</v>
      </c>
      <c r="AD19" s="493" t="str">
        <f t="shared" si="3"/>
        <v>средний</v>
      </c>
      <c r="AE19" s="29">
        <f t="shared" si="4"/>
        <v>24</v>
      </c>
      <c r="AF19" s="42" t="str">
        <f t="shared" si="5"/>
        <v>высокий</v>
      </c>
    </row>
    <row r="20" spans="1:32" s="19" customFormat="1" ht="22.7" customHeight="1">
      <c r="A20" s="191">
        <v>7</v>
      </c>
      <c r="B20" s="376" t="str">
        <f>реч.разв.!B23</f>
        <v xml:space="preserve">Г. Байсангур </v>
      </c>
      <c r="C20" s="498">
        <v>2</v>
      </c>
      <c r="D20" s="535">
        <v>2</v>
      </c>
      <c r="E20" s="536">
        <v>3</v>
      </c>
      <c r="F20" s="498">
        <v>2</v>
      </c>
      <c r="G20" s="535">
        <v>2</v>
      </c>
      <c r="H20" s="536">
        <v>3</v>
      </c>
      <c r="I20" s="498">
        <v>2</v>
      </c>
      <c r="J20" s="535">
        <v>2</v>
      </c>
      <c r="K20" s="536">
        <v>3</v>
      </c>
      <c r="L20" s="498">
        <v>2</v>
      </c>
      <c r="M20" s="535">
        <v>2</v>
      </c>
      <c r="N20" s="536">
        <v>3</v>
      </c>
      <c r="O20" s="498">
        <v>2</v>
      </c>
      <c r="P20" s="535">
        <v>2</v>
      </c>
      <c r="Q20" s="536">
        <v>3</v>
      </c>
      <c r="R20" s="498">
        <v>2</v>
      </c>
      <c r="S20" s="535">
        <v>2</v>
      </c>
      <c r="T20" s="536">
        <v>3</v>
      </c>
      <c r="U20" s="498">
        <v>2</v>
      </c>
      <c r="V20" s="535">
        <v>2</v>
      </c>
      <c r="W20" s="536">
        <v>3</v>
      </c>
      <c r="X20" s="498">
        <v>2</v>
      </c>
      <c r="Y20" s="535">
        <v>2</v>
      </c>
      <c r="Z20" s="536">
        <v>3</v>
      </c>
      <c r="AA20" s="29">
        <f t="shared" si="0"/>
        <v>16</v>
      </c>
      <c r="AB20" s="25" t="str">
        <f t="shared" si="1"/>
        <v>средний</v>
      </c>
      <c r="AC20" s="494">
        <f t="shared" si="2"/>
        <v>16</v>
      </c>
      <c r="AD20" s="493" t="str">
        <f t="shared" si="3"/>
        <v>средний</v>
      </c>
      <c r="AE20" s="29">
        <f t="shared" si="4"/>
        <v>24</v>
      </c>
      <c r="AF20" s="42" t="str">
        <f t="shared" si="5"/>
        <v>высокий</v>
      </c>
    </row>
    <row r="21" spans="1:32" s="19" customFormat="1" ht="22.7" customHeight="1">
      <c r="A21" s="191">
        <v>8</v>
      </c>
      <c r="B21" s="376" t="str">
        <f>реч.разв.!B24</f>
        <v xml:space="preserve">Г. Антонина </v>
      </c>
      <c r="C21" s="498">
        <v>2</v>
      </c>
      <c r="D21" s="535">
        <v>2</v>
      </c>
      <c r="E21" s="536">
        <v>3</v>
      </c>
      <c r="F21" s="498">
        <v>2</v>
      </c>
      <c r="G21" s="535">
        <v>2</v>
      </c>
      <c r="H21" s="536">
        <v>3</v>
      </c>
      <c r="I21" s="498">
        <v>2</v>
      </c>
      <c r="J21" s="535">
        <v>2</v>
      </c>
      <c r="K21" s="536">
        <v>3</v>
      </c>
      <c r="L21" s="498">
        <v>2</v>
      </c>
      <c r="M21" s="535">
        <v>2</v>
      </c>
      <c r="N21" s="536">
        <v>3</v>
      </c>
      <c r="O21" s="498">
        <v>3</v>
      </c>
      <c r="P21" s="535">
        <v>3</v>
      </c>
      <c r="Q21" s="536">
        <v>3</v>
      </c>
      <c r="R21" s="498">
        <v>3</v>
      </c>
      <c r="S21" s="535">
        <v>3</v>
      </c>
      <c r="T21" s="536">
        <v>3</v>
      </c>
      <c r="U21" s="498">
        <v>3</v>
      </c>
      <c r="V21" s="535">
        <v>3</v>
      </c>
      <c r="W21" s="536">
        <v>3</v>
      </c>
      <c r="X21" s="498">
        <v>2</v>
      </c>
      <c r="Y21" s="535">
        <v>3</v>
      </c>
      <c r="Z21" s="536">
        <v>3</v>
      </c>
      <c r="AA21" s="29">
        <f t="shared" si="0"/>
        <v>19</v>
      </c>
      <c r="AB21" s="25" t="str">
        <f t="shared" si="1"/>
        <v>средний</v>
      </c>
      <c r="AC21" s="494">
        <f t="shared" si="2"/>
        <v>20</v>
      </c>
      <c r="AD21" s="493" t="str">
        <f t="shared" si="3"/>
        <v>высокий</v>
      </c>
      <c r="AE21" s="29">
        <f t="shared" si="4"/>
        <v>24</v>
      </c>
      <c r="AF21" s="42" t="str">
        <f t="shared" si="5"/>
        <v>высокий</v>
      </c>
    </row>
    <row r="22" spans="1:32" s="19" customFormat="1" ht="22.7" customHeight="1">
      <c r="A22" s="191">
        <v>9</v>
      </c>
      <c r="B22" s="376" t="str">
        <f>реч.разв.!B25</f>
        <v xml:space="preserve">Д. Полина </v>
      </c>
      <c r="C22" s="498">
        <v>3</v>
      </c>
      <c r="D22" s="535">
        <v>3</v>
      </c>
      <c r="E22" s="536">
        <v>3</v>
      </c>
      <c r="F22" s="498">
        <v>3</v>
      </c>
      <c r="G22" s="535">
        <v>3</v>
      </c>
      <c r="H22" s="536">
        <v>3</v>
      </c>
      <c r="I22" s="498">
        <v>3</v>
      </c>
      <c r="J22" s="535">
        <v>3</v>
      </c>
      <c r="K22" s="536">
        <v>3</v>
      </c>
      <c r="L22" s="498">
        <v>3</v>
      </c>
      <c r="M22" s="535">
        <v>3</v>
      </c>
      <c r="N22" s="536">
        <v>3</v>
      </c>
      <c r="O22" s="498">
        <v>3</v>
      </c>
      <c r="P22" s="535">
        <v>3</v>
      </c>
      <c r="Q22" s="536">
        <v>3</v>
      </c>
      <c r="R22" s="498">
        <v>3</v>
      </c>
      <c r="S22" s="535">
        <v>3</v>
      </c>
      <c r="T22" s="536">
        <v>3</v>
      </c>
      <c r="U22" s="498">
        <v>3</v>
      </c>
      <c r="V22" s="535">
        <v>3</v>
      </c>
      <c r="W22" s="536">
        <v>3</v>
      </c>
      <c r="X22" s="498">
        <v>2</v>
      </c>
      <c r="Y22" s="535">
        <v>3</v>
      </c>
      <c r="Z22" s="536">
        <v>3</v>
      </c>
      <c r="AA22" s="29">
        <f t="shared" si="0"/>
        <v>23</v>
      </c>
      <c r="AB22" s="25" t="str">
        <f t="shared" si="1"/>
        <v>высокий</v>
      </c>
      <c r="AC22" s="494">
        <f t="shared" si="2"/>
        <v>24</v>
      </c>
      <c r="AD22" s="493" t="str">
        <f t="shared" si="3"/>
        <v>высокий</v>
      </c>
      <c r="AE22" s="29">
        <f t="shared" si="4"/>
        <v>24</v>
      </c>
      <c r="AF22" s="42" t="str">
        <f t="shared" si="5"/>
        <v>высокий</v>
      </c>
    </row>
    <row r="23" spans="1:32" s="19" customFormat="1" ht="22.7" customHeight="1">
      <c r="A23" s="191">
        <v>10</v>
      </c>
      <c r="B23" s="376" t="str">
        <f>реч.разв.!B26</f>
        <v xml:space="preserve">Е. Евгений </v>
      </c>
      <c r="C23" s="498">
        <v>2</v>
      </c>
      <c r="D23" s="535">
        <v>2</v>
      </c>
      <c r="E23" s="536">
        <v>3</v>
      </c>
      <c r="F23" s="498">
        <v>2</v>
      </c>
      <c r="G23" s="535">
        <v>2</v>
      </c>
      <c r="H23" s="536">
        <v>3</v>
      </c>
      <c r="I23" s="498">
        <v>2</v>
      </c>
      <c r="J23" s="535">
        <v>2</v>
      </c>
      <c r="K23" s="536">
        <v>3</v>
      </c>
      <c r="L23" s="498">
        <v>2</v>
      </c>
      <c r="M23" s="535">
        <v>2</v>
      </c>
      <c r="N23" s="536">
        <v>3</v>
      </c>
      <c r="O23" s="498">
        <v>2</v>
      </c>
      <c r="P23" s="535">
        <v>2</v>
      </c>
      <c r="Q23" s="536">
        <v>3</v>
      </c>
      <c r="R23" s="498">
        <v>2</v>
      </c>
      <c r="S23" s="535">
        <v>3</v>
      </c>
      <c r="T23" s="536">
        <v>3</v>
      </c>
      <c r="U23" s="498">
        <v>2</v>
      </c>
      <c r="V23" s="535">
        <v>2</v>
      </c>
      <c r="W23" s="536">
        <v>3</v>
      </c>
      <c r="X23" s="498">
        <v>2</v>
      </c>
      <c r="Y23" s="535">
        <v>2</v>
      </c>
      <c r="Z23" s="536">
        <v>3</v>
      </c>
      <c r="AA23" s="29">
        <f t="shared" si="0"/>
        <v>16</v>
      </c>
      <c r="AB23" s="25" t="str">
        <f t="shared" si="1"/>
        <v>средний</v>
      </c>
      <c r="AC23" s="494">
        <f t="shared" si="2"/>
        <v>17</v>
      </c>
      <c r="AD23" s="493" t="str">
        <f t="shared" si="3"/>
        <v>средний</v>
      </c>
      <c r="AE23" s="29">
        <f t="shared" si="4"/>
        <v>24</v>
      </c>
      <c r="AF23" s="42" t="str">
        <f t="shared" si="5"/>
        <v>высокий</v>
      </c>
    </row>
    <row r="24" spans="1:32" s="19" customFormat="1" ht="22.7" customHeight="1">
      <c r="A24" s="191">
        <v>11</v>
      </c>
      <c r="B24" s="376" t="str">
        <f>реч.разв.!B27</f>
        <v xml:space="preserve">К.Мирон </v>
      </c>
      <c r="C24" s="498">
        <v>2</v>
      </c>
      <c r="D24" s="535">
        <v>2</v>
      </c>
      <c r="E24" s="536">
        <v>3</v>
      </c>
      <c r="F24" s="498">
        <v>2</v>
      </c>
      <c r="G24" s="535">
        <v>2</v>
      </c>
      <c r="H24" s="536">
        <v>3</v>
      </c>
      <c r="I24" s="498">
        <v>2</v>
      </c>
      <c r="J24" s="535">
        <v>2</v>
      </c>
      <c r="K24" s="536">
        <v>3</v>
      </c>
      <c r="L24" s="498">
        <v>2</v>
      </c>
      <c r="M24" s="535">
        <v>2</v>
      </c>
      <c r="N24" s="536">
        <v>3</v>
      </c>
      <c r="O24" s="498">
        <v>2</v>
      </c>
      <c r="P24" s="535">
        <v>2</v>
      </c>
      <c r="Q24" s="536">
        <v>3</v>
      </c>
      <c r="R24" s="498">
        <v>2</v>
      </c>
      <c r="S24" s="535">
        <v>3</v>
      </c>
      <c r="T24" s="536">
        <v>3</v>
      </c>
      <c r="U24" s="498">
        <v>2</v>
      </c>
      <c r="V24" s="535">
        <v>2</v>
      </c>
      <c r="W24" s="536">
        <v>3</v>
      </c>
      <c r="X24" s="498">
        <v>2</v>
      </c>
      <c r="Y24" s="535">
        <v>2</v>
      </c>
      <c r="Z24" s="536">
        <v>3</v>
      </c>
      <c r="AA24" s="29">
        <f t="shared" si="0"/>
        <v>16</v>
      </c>
      <c r="AB24" s="25" t="str">
        <f t="shared" si="1"/>
        <v>средний</v>
      </c>
      <c r="AC24" s="494">
        <f t="shared" si="2"/>
        <v>17</v>
      </c>
      <c r="AD24" s="493" t="str">
        <f t="shared" si="3"/>
        <v>средний</v>
      </c>
      <c r="AE24" s="29">
        <f t="shared" si="4"/>
        <v>24</v>
      </c>
      <c r="AF24" s="42" t="str">
        <f t="shared" si="5"/>
        <v>высокий</v>
      </c>
    </row>
    <row r="25" spans="1:32" s="19" customFormat="1" ht="22.7" customHeight="1">
      <c r="A25" s="191">
        <v>12</v>
      </c>
      <c r="B25" s="376" t="str">
        <f>реч.разв.!B28</f>
        <v>К. Ульяна</v>
      </c>
      <c r="C25" s="498">
        <v>2</v>
      </c>
      <c r="D25" s="535">
        <v>2</v>
      </c>
      <c r="E25" s="536">
        <v>3</v>
      </c>
      <c r="F25" s="498">
        <v>2</v>
      </c>
      <c r="G25" s="535">
        <v>2</v>
      </c>
      <c r="H25" s="536">
        <v>3</v>
      </c>
      <c r="I25" s="498">
        <v>2</v>
      </c>
      <c r="J25" s="535">
        <v>2</v>
      </c>
      <c r="K25" s="536">
        <v>3</v>
      </c>
      <c r="L25" s="498">
        <v>2</v>
      </c>
      <c r="M25" s="535">
        <v>2</v>
      </c>
      <c r="N25" s="536">
        <v>3</v>
      </c>
      <c r="O25" s="498">
        <v>2</v>
      </c>
      <c r="P25" s="535">
        <v>2</v>
      </c>
      <c r="Q25" s="536">
        <v>3</v>
      </c>
      <c r="R25" s="498">
        <v>2</v>
      </c>
      <c r="S25" s="535">
        <v>2</v>
      </c>
      <c r="T25" s="536">
        <v>3</v>
      </c>
      <c r="U25" s="498">
        <v>2</v>
      </c>
      <c r="V25" s="535">
        <v>2</v>
      </c>
      <c r="W25" s="536">
        <v>3</v>
      </c>
      <c r="X25" s="498">
        <v>2</v>
      </c>
      <c r="Y25" s="535">
        <v>2</v>
      </c>
      <c r="Z25" s="536">
        <v>3</v>
      </c>
      <c r="AA25" s="29">
        <f t="shared" si="0"/>
        <v>16</v>
      </c>
      <c r="AB25" s="25" t="str">
        <f t="shared" si="1"/>
        <v>средний</v>
      </c>
      <c r="AC25" s="494">
        <f t="shared" si="2"/>
        <v>16</v>
      </c>
      <c r="AD25" s="493" t="str">
        <f t="shared" si="3"/>
        <v>средний</v>
      </c>
      <c r="AE25" s="29">
        <f t="shared" si="4"/>
        <v>24</v>
      </c>
      <c r="AF25" s="42" t="str">
        <f t="shared" si="5"/>
        <v>высокий</v>
      </c>
    </row>
    <row r="26" spans="1:32" s="19" customFormat="1" ht="22.7" customHeight="1">
      <c r="A26" s="191">
        <v>13</v>
      </c>
      <c r="B26" s="376" t="str">
        <f>реч.разв.!B29</f>
        <v xml:space="preserve">К. Аделина </v>
      </c>
      <c r="C26" s="498">
        <v>3</v>
      </c>
      <c r="D26" s="535">
        <v>3</v>
      </c>
      <c r="E26" s="536">
        <v>3</v>
      </c>
      <c r="F26" s="498">
        <v>2</v>
      </c>
      <c r="G26" s="535">
        <v>2</v>
      </c>
      <c r="H26" s="536">
        <v>3</v>
      </c>
      <c r="I26" s="498">
        <v>3</v>
      </c>
      <c r="J26" s="535">
        <v>3</v>
      </c>
      <c r="K26" s="536">
        <v>3</v>
      </c>
      <c r="L26" s="498">
        <v>3</v>
      </c>
      <c r="M26" s="535">
        <v>3</v>
      </c>
      <c r="N26" s="536">
        <v>3</v>
      </c>
      <c r="O26" s="498">
        <v>3</v>
      </c>
      <c r="P26" s="535">
        <v>3</v>
      </c>
      <c r="Q26" s="536">
        <v>3</v>
      </c>
      <c r="R26" s="498">
        <v>3</v>
      </c>
      <c r="S26" s="535">
        <v>3</v>
      </c>
      <c r="T26" s="536">
        <v>3</v>
      </c>
      <c r="U26" s="498">
        <v>3</v>
      </c>
      <c r="V26" s="535">
        <v>3</v>
      </c>
      <c r="W26" s="536">
        <v>3</v>
      </c>
      <c r="X26" s="498">
        <v>2</v>
      </c>
      <c r="Y26" s="535">
        <v>2</v>
      </c>
      <c r="Z26" s="536">
        <v>3</v>
      </c>
      <c r="AA26" s="29">
        <f t="shared" si="0"/>
        <v>22</v>
      </c>
      <c r="AB26" s="25" t="str">
        <f t="shared" si="1"/>
        <v>высокий</v>
      </c>
      <c r="AC26" s="494">
        <f t="shared" si="2"/>
        <v>22</v>
      </c>
      <c r="AD26" s="493" t="str">
        <f t="shared" si="3"/>
        <v>высокий</v>
      </c>
      <c r="AE26" s="29">
        <f t="shared" si="4"/>
        <v>24</v>
      </c>
      <c r="AF26" s="42" t="str">
        <f t="shared" si="5"/>
        <v>высокий</v>
      </c>
    </row>
    <row r="27" spans="1:32" s="19" customFormat="1" ht="22.7" customHeight="1">
      <c r="A27" s="191">
        <v>14</v>
      </c>
      <c r="B27" s="376" t="str">
        <f>реч.разв.!B30</f>
        <v>М. Руслан</v>
      </c>
      <c r="C27" s="498">
        <v>2</v>
      </c>
      <c r="D27" s="535">
        <v>2</v>
      </c>
      <c r="E27" s="536">
        <v>3</v>
      </c>
      <c r="F27" s="498">
        <v>2</v>
      </c>
      <c r="G27" s="535">
        <v>2</v>
      </c>
      <c r="H27" s="536">
        <v>3</v>
      </c>
      <c r="I27" s="498">
        <v>2</v>
      </c>
      <c r="J27" s="535">
        <v>2</v>
      </c>
      <c r="K27" s="536">
        <v>3</v>
      </c>
      <c r="L27" s="498">
        <v>2</v>
      </c>
      <c r="M27" s="535">
        <v>2</v>
      </c>
      <c r="N27" s="536">
        <v>3</v>
      </c>
      <c r="O27" s="498">
        <v>2</v>
      </c>
      <c r="P27" s="535">
        <v>2</v>
      </c>
      <c r="Q27" s="536">
        <v>3</v>
      </c>
      <c r="R27" s="498">
        <v>2</v>
      </c>
      <c r="S27" s="535">
        <v>2</v>
      </c>
      <c r="T27" s="536">
        <v>3</v>
      </c>
      <c r="U27" s="498">
        <v>2</v>
      </c>
      <c r="V27" s="535">
        <v>2</v>
      </c>
      <c r="W27" s="536">
        <v>3</v>
      </c>
      <c r="X27" s="498">
        <v>2</v>
      </c>
      <c r="Y27" s="535">
        <v>2</v>
      </c>
      <c r="Z27" s="536">
        <v>3</v>
      </c>
      <c r="AA27" s="29">
        <f t="shared" si="0"/>
        <v>16</v>
      </c>
      <c r="AB27" s="25" t="str">
        <f t="shared" si="1"/>
        <v>средний</v>
      </c>
      <c r="AC27" s="494">
        <f t="shared" si="2"/>
        <v>16</v>
      </c>
      <c r="AD27" s="493" t="str">
        <f t="shared" si="3"/>
        <v>средний</v>
      </c>
      <c r="AE27" s="29">
        <f t="shared" si="4"/>
        <v>24</v>
      </c>
      <c r="AF27" s="42" t="str">
        <f t="shared" si="5"/>
        <v>высокий</v>
      </c>
    </row>
    <row r="28" spans="1:32" s="19" customFormat="1" ht="22.7" customHeight="1">
      <c r="A28" s="191">
        <v>15</v>
      </c>
      <c r="B28" s="376" t="str">
        <f>реч.разв.!B31</f>
        <v xml:space="preserve">П. Екатерина </v>
      </c>
      <c r="C28" s="498">
        <v>3</v>
      </c>
      <c r="D28" s="535">
        <v>3</v>
      </c>
      <c r="E28" s="536">
        <v>3</v>
      </c>
      <c r="F28" s="498">
        <v>3</v>
      </c>
      <c r="G28" s="535">
        <v>3</v>
      </c>
      <c r="H28" s="536">
        <v>3</v>
      </c>
      <c r="I28" s="498">
        <v>3</v>
      </c>
      <c r="J28" s="535">
        <v>3</v>
      </c>
      <c r="K28" s="536">
        <v>3</v>
      </c>
      <c r="L28" s="498">
        <v>3</v>
      </c>
      <c r="M28" s="535">
        <v>3</v>
      </c>
      <c r="N28" s="536">
        <v>3</v>
      </c>
      <c r="O28" s="498">
        <v>3</v>
      </c>
      <c r="P28" s="535">
        <v>3</v>
      </c>
      <c r="Q28" s="536">
        <v>3</v>
      </c>
      <c r="R28" s="498">
        <v>3</v>
      </c>
      <c r="S28" s="535">
        <v>3</v>
      </c>
      <c r="T28" s="536">
        <v>3</v>
      </c>
      <c r="U28" s="498">
        <v>3</v>
      </c>
      <c r="V28" s="535">
        <v>3</v>
      </c>
      <c r="W28" s="536">
        <v>3</v>
      </c>
      <c r="X28" s="498">
        <v>2</v>
      </c>
      <c r="Y28" s="535">
        <v>2</v>
      </c>
      <c r="Z28" s="536">
        <v>3</v>
      </c>
      <c r="AA28" s="29">
        <f t="shared" si="0"/>
        <v>23</v>
      </c>
      <c r="AB28" s="25" t="str">
        <f t="shared" si="1"/>
        <v>высокий</v>
      </c>
      <c r="AC28" s="494">
        <f t="shared" si="2"/>
        <v>23</v>
      </c>
      <c r="AD28" s="493" t="str">
        <f t="shared" si="3"/>
        <v>высокий</v>
      </c>
      <c r="AE28" s="29">
        <f t="shared" si="4"/>
        <v>24</v>
      </c>
      <c r="AF28" s="42" t="str">
        <f t="shared" si="5"/>
        <v>высокий</v>
      </c>
    </row>
    <row r="29" spans="1:32" s="19" customFormat="1" ht="22.7" customHeight="1">
      <c r="A29" s="191">
        <v>16</v>
      </c>
      <c r="B29" s="376" t="str">
        <f>реч.разв.!B32</f>
        <v>П. Валерия</v>
      </c>
      <c r="C29" s="498">
        <v>2</v>
      </c>
      <c r="D29" s="535">
        <v>3</v>
      </c>
      <c r="E29" s="536">
        <v>3</v>
      </c>
      <c r="F29" s="498">
        <v>3</v>
      </c>
      <c r="G29" s="535">
        <v>3</v>
      </c>
      <c r="H29" s="536">
        <v>3</v>
      </c>
      <c r="I29" s="498">
        <v>3</v>
      </c>
      <c r="J29" s="535">
        <v>3</v>
      </c>
      <c r="K29" s="536">
        <v>3</v>
      </c>
      <c r="L29" s="498">
        <v>2</v>
      </c>
      <c r="M29" s="535">
        <v>2</v>
      </c>
      <c r="N29" s="536">
        <v>3</v>
      </c>
      <c r="O29" s="498">
        <v>3</v>
      </c>
      <c r="P29" s="535">
        <v>3</v>
      </c>
      <c r="Q29" s="536">
        <v>3</v>
      </c>
      <c r="R29" s="498">
        <v>3</v>
      </c>
      <c r="S29" s="535">
        <v>3</v>
      </c>
      <c r="T29" s="536">
        <v>3</v>
      </c>
      <c r="U29" s="498">
        <v>2</v>
      </c>
      <c r="V29" s="535">
        <v>2</v>
      </c>
      <c r="W29" s="536">
        <v>3</v>
      </c>
      <c r="X29" s="498">
        <v>2</v>
      </c>
      <c r="Y29" s="535">
        <v>2</v>
      </c>
      <c r="Z29" s="536">
        <v>3</v>
      </c>
      <c r="AA29" s="29">
        <f t="shared" ref="AA29:AA37" si="6">SUM(C29,F29,I29,L29,O29,R29,U29,X29)</f>
        <v>20</v>
      </c>
      <c r="AB29" s="25" t="str">
        <f t="shared" ref="AB29:AB37" si="7">IF(AA29&lt;12,"низкий",IF(AA29&lt;20,"средний",IF(AA29&gt;19,"высокий")))</f>
        <v>высокий</v>
      </c>
      <c r="AC29" s="494">
        <f t="shared" si="2"/>
        <v>21</v>
      </c>
      <c r="AD29" s="493" t="str">
        <f t="shared" si="3"/>
        <v>высокий</v>
      </c>
      <c r="AE29" s="29">
        <f t="shared" ref="AE29:AE37" si="8">SUM(E29,H29,K29,N29,Q29,T29,W29,Z29)</f>
        <v>24</v>
      </c>
      <c r="AF29" s="42" t="str">
        <f t="shared" ref="AF29:AF37" si="9">IF(AE29&lt;12,"низкий",IF(AE29&lt;20,"средний",IF(AE29&gt;19,"высокий")))</f>
        <v>высокий</v>
      </c>
    </row>
    <row r="30" spans="1:32" s="19" customFormat="1" ht="22.7" customHeight="1">
      <c r="A30" s="191">
        <v>17</v>
      </c>
      <c r="B30" s="376" t="str">
        <f>реч.разв.!B33</f>
        <v>Р. Матвей</v>
      </c>
      <c r="C30" s="498">
        <v>3</v>
      </c>
      <c r="D30" s="535">
        <v>3</v>
      </c>
      <c r="E30" s="536">
        <v>3</v>
      </c>
      <c r="F30" s="498">
        <v>3</v>
      </c>
      <c r="G30" s="535">
        <v>3</v>
      </c>
      <c r="H30" s="536">
        <v>3</v>
      </c>
      <c r="I30" s="498">
        <v>3</v>
      </c>
      <c r="J30" s="535">
        <v>3</v>
      </c>
      <c r="K30" s="536">
        <v>3</v>
      </c>
      <c r="L30" s="498">
        <v>3</v>
      </c>
      <c r="M30" s="535">
        <v>3</v>
      </c>
      <c r="N30" s="536">
        <v>3</v>
      </c>
      <c r="O30" s="498">
        <v>3</v>
      </c>
      <c r="P30" s="535">
        <v>3</v>
      </c>
      <c r="Q30" s="536">
        <v>3</v>
      </c>
      <c r="R30" s="498">
        <v>3</v>
      </c>
      <c r="S30" s="535">
        <v>3</v>
      </c>
      <c r="T30" s="536">
        <v>3</v>
      </c>
      <c r="U30" s="498">
        <v>3</v>
      </c>
      <c r="V30" s="535">
        <v>3</v>
      </c>
      <c r="W30" s="536">
        <v>3</v>
      </c>
      <c r="X30" s="498">
        <v>2</v>
      </c>
      <c r="Y30" s="535">
        <v>3</v>
      </c>
      <c r="Z30" s="536">
        <v>3</v>
      </c>
      <c r="AA30" s="29">
        <f t="shared" si="6"/>
        <v>23</v>
      </c>
      <c r="AB30" s="25" t="str">
        <f t="shared" si="7"/>
        <v>высокий</v>
      </c>
      <c r="AC30" s="494">
        <f t="shared" si="2"/>
        <v>24</v>
      </c>
      <c r="AD30" s="493" t="str">
        <f t="shared" si="3"/>
        <v>высокий</v>
      </c>
      <c r="AE30" s="29">
        <f t="shared" si="8"/>
        <v>24</v>
      </c>
      <c r="AF30" s="42" t="str">
        <f t="shared" si="9"/>
        <v>высокий</v>
      </c>
    </row>
    <row r="31" spans="1:32" s="19" customFormat="1" ht="22.7" customHeight="1">
      <c r="A31" s="191">
        <v>18</v>
      </c>
      <c r="B31" s="376" t="str">
        <f>реч.разв.!B34</f>
        <v xml:space="preserve">Р. Артем </v>
      </c>
      <c r="C31" s="498">
        <v>2</v>
      </c>
      <c r="D31" s="535">
        <v>2</v>
      </c>
      <c r="E31" s="536">
        <v>3</v>
      </c>
      <c r="F31" s="498">
        <v>2</v>
      </c>
      <c r="G31" s="535">
        <v>2</v>
      </c>
      <c r="H31" s="536">
        <v>3</v>
      </c>
      <c r="I31" s="498">
        <v>2</v>
      </c>
      <c r="J31" s="535">
        <v>2</v>
      </c>
      <c r="K31" s="536">
        <v>3</v>
      </c>
      <c r="L31" s="498">
        <v>2</v>
      </c>
      <c r="M31" s="535">
        <v>2</v>
      </c>
      <c r="N31" s="536">
        <v>3</v>
      </c>
      <c r="O31" s="498">
        <v>2</v>
      </c>
      <c r="P31" s="535">
        <v>2</v>
      </c>
      <c r="Q31" s="536">
        <v>3</v>
      </c>
      <c r="R31" s="498">
        <v>2</v>
      </c>
      <c r="S31" s="535">
        <v>3</v>
      </c>
      <c r="T31" s="536">
        <v>3</v>
      </c>
      <c r="U31" s="498">
        <v>2</v>
      </c>
      <c r="V31" s="535">
        <v>2</v>
      </c>
      <c r="W31" s="536">
        <v>3</v>
      </c>
      <c r="X31" s="498">
        <v>2</v>
      </c>
      <c r="Y31" s="535">
        <v>2</v>
      </c>
      <c r="Z31" s="536">
        <v>3</v>
      </c>
      <c r="AA31" s="29">
        <f t="shared" si="6"/>
        <v>16</v>
      </c>
      <c r="AB31" s="25" t="str">
        <f t="shared" si="7"/>
        <v>средний</v>
      </c>
      <c r="AC31" s="494">
        <f t="shared" si="2"/>
        <v>17</v>
      </c>
      <c r="AD31" s="493" t="str">
        <f t="shared" si="3"/>
        <v>средний</v>
      </c>
      <c r="AE31" s="29">
        <f t="shared" si="8"/>
        <v>24</v>
      </c>
      <c r="AF31" s="42" t="str">
        <f t="shared" si="9"/>
        <v>высокий</v>
      </c>
    </row>
    <row r="32" spans="1:32" s="19" customFormat="1" ht="22.7" customHeight="1">
      <c r="A32" s="191">
        <v>19</v>
      </c>
      <c r="B32" s="376" t="str">
        <f>реч.разв.!B35</f>
        <v xml:space="preserve">С. Ханифа </v>
      </c>
      <c r="C32" s="498">
        <v>2</v>
      </c>
      <c r="D32" s="535">
        <v>2</v>
      </c>
      <c r="E32" s="536">
        <v>3</v>
      </c>
      <c r="F32" s="498">
        <v>2</v>
      </c>
      <c r="G32" s="535">
        <v>2</v>
      </c>
      <c r="H32" s="536">
        <v>3</v>
      </c>
      <c r="I32" s="498">
        <v>2</v>
      </c>
      <c r="J32" s="535">
        <v>2</v>
      </c>
      <c r="K32" s="536">
        <v>3</v>
      </c>
      <c r="L32" s="498">
        <v>2</v>
      </c>
      <c r="M32" s="535">
        <v>2</v>
      </c>
      <c r="N32" s="536">
        <v>3</v>
      </c>
      <c r="O32" s="498">
        <v>2</v>
      </c>
      <c r="P32" s="535">
        <v>2</v>
      </c>
      <c r="Q32" s="536">
        <v>3</v>
      </c>
      <c r="R32" s="498">
        <v>2</v>
      </c>
      <c r="S32" s="535">
        <v>3</v>
      </c>
      <c r="T32" s="536">
        <v>3</v>
      </c>
      <c r="U32" s="498">
        <v>2</v>
      </c>
      <c r="V32" s="535">
        <v>2</v>
      </c>
      <c r="W32" s="536">
        <v>3</v>
      </c>
      <c r="X32" s="498">
        <v>2</v>
      </c>
      <c r="Y32" s="535">
        <v>2</v>
      </c>
      <c r="Z32" s="536">
        <v>3</v>
      </c>
      <c r="AA32" s="29">
        <f t="shared" si="6"/>
        <v>16</v>
      </c>
      <c r="AB32" s="25" t="str">
        <f t="shared" si="7"/>
        <v>средний</v>
      </c>
      <c r="AC32" s="494">
        <f t="shared" si="2"/>
        <v>17</v>
      </c>
      <c r="AD32" s="493" t="str">
        <f t="shared" si="3"/>
        <v>средний</v>
      </c>
      <c r="AE32" s="29">
        <f t="shared" si="8"/>
        <v>24</v>
      </c>
      <c r="AF32" s="42" t="str">
        <f t="shared" si="9"/>
        <v>высокий</v>
      </c>
    </row>
    <row r="33" spans="1:32" s="19" customFormat="1" ht="22.7" customHeight="1">
      <c r="A33" s="191">
        <v>20</v>
      </c>
      <c r="B33" s="376" t="str">
        <f>реч.разв.!B36</f>
        <v xml:space="preserve">С. Артур </v>
      </c>
      <c r="C33" s="498">
        <v>3</v>
      </c>
      <c r="D33" s="535">
        <v>3</v>
      </c>
      <c r="E33" s="536">
        <v>3</v>
      </c>
      <c r="F33" s="498">
        <v>3</v>
      </c>
      <c r="G33" s="535">
        <v>3</v>
      </c>
      <c r="H33" s="536">
        <v>3</v>
      </c>
      <c r="I33" s="498">
        <v>2</v>
      </c>
      <c r="J33" s="535">
        <v>2</v>
      </c>
      <c r="K33" s="536">
        <v>3</v>
      </c>
      <c r="L33" s="498">
        <v>2</v>
      </c>
      <c r="M33" s="535">
        <v>2</v>
      </c>
      <c r="N33" s="536">
        <v>3</v>
      </c>
      <c r="O33" s="498">
        <v>2</v>
      </c>
      <c r="P33" s="535">
        <v>2</v>
      </c>
      <c r="Q33" s="536">
        <v>3</v>
      </c>
      <c r="R33" s="498">
        <v>2</v>
      </c>
      <c r="S33" s="535">
        <v>2</v>
      </c>
      <c r="T33" s="536">
        <v>3</v>
      </c>
      <c r="U33" s="498">
        <v>2</v>
      </c>
      <c r="V33" s="535">
        <v>2</v>
      </c>
      <c r="W33" s="536">
        <v>3</v>
      </c>
      <c r="X33" s="498">
        <v>2</v>
      </c>
      <c r="Y33" s="535">
        <v>2</v>
      </c>
      <c r="Z33" s="536">
        <v>3</v>
      </c>
      <c r="AA33" s="29">
        <f t="shared" si="6"/>
        <v>18</v>
      </c>
      <c r="AB33" s="25" t="str">
        <f t="shared" si="7"/>
        <v>средний</v>
      </c>
      <c r="AC33" s="494">
        <f t="shared" si="2"/>
        <v>18</v>
      </c>
      <c r="AD33" s="493" t="str">
        <f t="shared" si="3"/>
        <v>средний</v>
      </c>
      <c r="AE33" s="29">
        <f t="shared" si="8"/>
        <v>24</v>
      </c>
      <c r="AF33" s="42" t="str">
        <f t="shared" si="9"/>
        <v>высокий</v>
      </c>
    </row>
    <row r="34" spans="1:32" s="19" customFormat="1" ht="22.7" customHeight="1">
      <c r="A34" s="191">
        <v>21</v>
      </c>
      <c r="B34" s="376" t="str">
        <f>реч.разв.!B37</f>
        <v>С. Анатолий</v>
      </c>
      <c r="C34" s="498">
        <v>1</v>
      </c>
      <c r="D34" s="537">
        <v>1</v>
      </c>
      <c r="E34" s="538">
        <v>2</v>
      </c>
      <c r="F34" s="498">
        <v>1</v>
      </c>
      <c r="G34" s="537">
        <v>1</v>
      </c>
      <c r="H34" s="538">
        <v>2</v>
      </c>
      <c r="I34" s="498">
        <v>1</v>
      </c>
      <c r="J34" s="537">
        <v>1</v>
      </c>
      <c r="K34" s="538">
        <v>2</v>
      </c>
      <c r="L34" s="498">
        <v>1</v>
      </c>
      <c r="M34" s="537">
        <v>1</v>
      </c>
      <c r="N34" s="538">
        <v>2</v>
      </c>
      <c r="O34" s="498">
        <v>1</v>
      </c>
      <c r="P34" s="537">
        <v>1</v>
      </c>
      <c r="Q34" s="538">
        <v>1</v>
      </c>
      <c r="R34" s="498">
        <v>1</v>
      </c>
      <c r="S34" s="537">
        <v>1</v>
      </c>
      <c r="T34" s="538">
        <v>1</v>
      </c>
      <c r="U34" s="498">
        <v>1</v>
      </c>
      <c r="V34" s="537">
        <v>1</v>
      </c>
      <c r="W34" s="538">
        <v>1</v>
      </c>
      <c r="X34" s="498">
        <v>1</v>
      </c>
      <c r="Y34" s="537">
        <v>1</v>
      </c>
      <c r="Z34" s="538">
        <v>1</v>
      </c>
      <c r="AA34" s="29">
        <f t="shared" si="6"/>
        <v>8</v>
      </c>
      <c r="AB34" s="25" t="str">
        <f t="shared" si="7"/>
        <v>низкий</v>
      </c>
      <c r="AC34" s="494">
        <f t="shared" si="2"/>
        <v>8</v>
      </c>
      <c r="AD34" s="493" t="str">
        <f t="shared" si="3"/>
        <v>низкий</v>
      </c>
      <c r="AE34" s="29">
        <f t="shared" si="8"/>
        <v>12</v>
      </c>
      <c r="AF34" s="42" t="str">
        <f t="shared" si="9"/>
        <v>средний</v>
      </c>
    </row>
    <row r="35" spans="1:32" s="19" customFormat="1" ht="22.7" customHeight="1">
      <c r="A35" s="191">
        <v>22</v>
      </c>
      <c r="B35" s="376" t="str">
        <f>реч.разв.!B38</f>
        <v xml:space="preserve">С. Юлия </v>
      </c>
      <c r="C35" s="498">
        <v>2</v>
      </c>
      <c r="D35" s="535">
        <v>2</v>
      </c>
      <c r="E35" s="536">
        <v>3</v>
      </c>
      <c r="F35" s="498">
        <v>2</v>
      </c>
      <c r="G35" s="535">
        <v>2</v>
      </c>
      <c r="H35" s="536">
        <v>3</v>
      </c>
      <c r="I35" s="498">
        <v>2</v>
      </c>
      <c r="J35" s="535">
        <v>2</v>
      </c>
      <c r="K35" s="536">
        <v>3</v>
      </c>
      <c r="L35" s="498">
        <v>2</v>
      </c>
      <c r="M35" s="535">
        <v>2</v>
      </c>
      <c r="N35" s="536">
        <v>3</v>
      </c>
      <c r="O35" s="498">
        <v>2</v>
      </c>
      <c r="P35" s="535">
        <v>2</v>
      </c>
      <c r="Q35" s="536">
        <v>3</v>
      </c>
      <c r="R35" s="498">
        <v>2</v>
      </c>
      <c r="S35" s="535">
        <v>2</v>
      </c>
      <c r="T35" s="536">
        <v>3</v>
      </c>
      <c r="U35" s="498">
        <v>2</v>
      </c>
      <c r="V35" s="535">
        <v>2</v>
      </c>
      <c r="W35" s="536">
        <v>3</v>
      </c>
      <c r="X35" s="498">
        <v>2</v>
      </c>
      <c r="Y35" s="535">
        <v>2</v>
      </c>
      <c r="Z35" s="536">
        <v>3</v>
      </c>
      <c r="AA35" s="29">
        <f t="shared" si="6"/>
        <v>16</v>
      </c>
      <c r="AB35" s="25" t="str">
        <f t="shared" si="7"/>
        <v>средний</v>
      </c>
      <c r="AC35" s="494">
        <f t="shared" si="2"/>
        <v>16</v>
      </c>
      <c r="AD35" s="493" t="str">
        <f t="shared" si="3"/>
        <v>средний</v>
      </c>
      <c r="AE35" s="29">
        <f t="shared" si="8"/>
        <v>24</v>
      </c>
      <c r="AF35" s="42" t="str">
        <f t="shared" si="9"/>
        <v>высокий</v>
      </c>
    </row>
    <row r="36" spans="1:32" s="19" customFormat="1" ht="22.7" customHeight="1">
      <c r="A36" s="191">
        <v>23</v>
      </c>
      <c r="B36" s="376" t="str">
        <f>реч.разв.!B39</f>
        <v xml:space="preserve">У. Давид </v>
      </c>
      <c r="C36" s="498">
        <v>3</v>
      </c>
      <c r="D36" s="539">
        <v>3</v>
      </c>
      <c r="E36" s="534">
        <v>3</v>
      </c>
      <c r="F36" s="498">
        <v>3</v>
      </c>
      <c r="G36" s="539">
        <v>3</v>
      </c>
      <c r="H36" s="534">
        <v>3</v>
      </c>
      <c r="I36" s="498">
        <v>2</v>
      </c>
      <c r="J36" s="539">
        <v>2</v>
      </c>
      <c r="K36" s="534">
        <v>3</v>
      </c>
      <c r="L36" s="498">
        <v>2</v>
      </c>
      <c r="M36" s="539">
        <v>2</v>
      </c>
      <c r="N36" s="534">
        <v>3</v>
      </c>
      <c r="O36" s="498">
        <v>2</v>
      </c>
      <c r="P36" s="539">
        <v>2</v>
      </c>
      <c r="Q36" s="534">
        <v>3</v>
      </c>
      <c r="R36" s="498">
        <v>2</v>
      </c>
      <c r="S36" s="539">
        <v>2</v>
      </c>
      <c r="T36" s="534">
        <v>3</v>
      </c>
      <c r="U36" s="498">
        <v>2</v>
      </c>
      <c r="V36" s="539">
        <v>2</v>
      </c>
      <c r="W36" s="534">
        <v>3</v>
      </c>
      <c r="X36" s="498">
        <v>2</v>
      </c>
      <c r="Y36" s="539">
        <v>2</v>
      </c>
      <c r="Z36" s="534">
        <v>3</v>
      </c>
      <c r="AA36" s="29">
        <f t="shared" si="6"/>
        <v>18</v>
      </c>
      <c r="AB36" s="25" t="str">
        <f t="shared" si="7"/>
        <v>средний</v>
      </c>
      <c r="AC36" s="494">
        <f t="shared" si="2"/>
        <v>18</v>
      </c>
      <c r="AD36" s="493" t="str">
        <f t="shared" si="3"/>
        <v>средний</v>
      </c>
      <c r="AE36" s="29">
        <f t="shared" si="8"/>
        <v>24</v>
      </c>
      <c r="AF36" s="42" t="str">
        <f t="shared" si="9"/>
        <v>высокий</v>
      </c>
    </row>
    <row r="37" spans="1:32" s="19" customFormat="1" ht="22.7" customHeight="1">
      <c r="A37" s="191">
        <v>24</v>
      </c>
      <c r="B37" s="376" t="str">
        <f>реч.разв.!B40</f>
        <v xml:space="preserve">Ф. Данил </v>
      </c>
      <c r="C37" s="498">
        <v>2</v>
      </c>
      <c r="D37" s="539">
        <v>2</v>
      </c>
      <c r="E37" s="534">
        <v>3</v>
      </c>
      <c r="F37" s="498">
        <v>2</v>
      </c>
      <c r="G37" s="539">
        <v>2</v>
      </c>
      <c r="H37" s="534">
        <v>3</v>
      </c>
      <c r="I37" s="498">
        <v>2</v>
      </c>
      <c r="J37" s="539">
        <v>2</v>
      </c>
      <c r="K37" s="534">
        <v>3</v>
      </c>
      <c r="L37" s="498">
        <v>2</v>
      </c>
      <c r="M37" s="539">
        <v>2</v>
      </c>
      <c r="N37" s="534">
        <v>3</v>
      </c>
      <c r="O37" s="498">
        <v>2</v>
      </c>
      <c r="P37" s="539">
        <v>2</v>
      </c>
      <c r="Q37" s="534">
        <v>3</v>
      </c>
      <c r="R37" s="498">
        <v>2</v>
      </c>
      <c r="S37" s="539">
        <v>2</v>
      </c>
      <c r="T37" s="534">
        <v>3</v>
      </c>
      <c r="U37" s="498">
        <v>2</v>
      </c>
      <c r="V37" s="539">
        <v>2</v>
      </c>
      <c r="W37" s="534">
        <v>3</v>
      </c>
      <c r="X37" s="498">
        <v>2</v>
      </c>
      <c r="Y37" s="539">
        <v>2</v>
      </c>
      <c r="Z37" s="534">
        <v>3</v>
      </c>
      <c r="AA37" s="29">
        <f t="shared" si="6"/>
        <v>16</v>
      </c>
      <c r="AB37" s="25" t="str">
        <f t="shared" si="7"/>
        <v>средний</v>
      </c>
      <c r="AC37" s="494">
        <f t="shared" si="2"/>
        <v>16</v>
      </c>
      <c r="AD37" s="493" t="str">
        <f t="shared" si="3"/>
        <v>средний</v>
      </c>
      <c r="AE37" s="29">
        <f t="shared" si="8"/>
        <v>24</v>
      </c>
      <c r="AF37" s="42" t="str">
        <f t="shared" si="9"/>
        <v>высокий</v>
      </c>
    </row>
    <row r="38" spans="1:32" s="19" customFormat="1" ht="22.7" customHeight="1">
      <c r="A38" s="191">
        <v>25</v>
      </c>
      <c r="B38" s="376" t="str">
        <f>реч.разв.!B41</f>
        <v xml:space="preserve">Ф. Кира </v>
      </c>
      <c r="C38" s="540">
        <v>2</v>
      </c>
      <c r="D38" s="541">
        <v>2</v>
      </c>
      <c r="E38" s="542">
        <v>3</v>
      </c>
      <c r="F38" s="540">
        <v>2</v>
      </c>
      <c r="G38" s="541">
        <v>2</v>
      </c>
      <c r="H38" s="542">
        <v>3</v>
      </c>
      <c r="I38" s="540">
        <v>2</v>
      </c>
      <c r="J38" s="541">
        <v>2</v>
      </c>
      <c r="K38" s="542">
        <v>3</v>
      </c>
      <c r="L38" s="540">
        <v>2</v>
      </c>
      <c r="M38" s="541">
        <v>2</v>
      </c>
      <c r="N38" s="542">
        <v>3</v>
      </c>
      <c r="O38" s="540">
        <v>2</v>
      </c>
      <c r="P38" s="541">
        <v>2</v>
      </c>
      <c r="Q38" s="542">
        <v>3</v>
      </c>
      <c r="R38" s="540">
        <v>2</v>
      </c>
      <c r="S38" s="541">
        <v>2</v>
      </c>
      <c r="T38" s="542">
        <v>3</v>
      </c>
      <c r="U38" s="540">
        <v>2</v>
      </c>
      <c r="V38" s="541">
        <v>2</v>
      </c>
      <c r="W38" s="542">
        <v>3</v>
      </c>
      <c r="X38" s="540">
        <v>2</v>
      </c>
      <c r="Y38" s="541">
        <v>2</v>
      </c>
      <c r="Z38" s="542">
        <v>3</v>
      </c>
      <c r="AA38" s="29">
        <f t="shared" ref="AA38:AA40" si="10">SUM(C38,F38,I38,L38,O38,R38,U38,X38)</f>
        <v>16</v>
      </c>
      <c r="AB38" s="25" t="str">
        <f t="shared" ref="AB38:AB40" si="11">IF(AA38&lt;12,"низкий",IF(AA38&lt;20,"средний",IF(AA38&gt;19,"высокий")))</f>
        <v>средний</v>
      </c>
      <c r="AC38" s="494">
        <f t="shared" si="2"/>
        <v>16</v>
      </c>
      <c r="AD38" s="493" t="str">
        <f t="shared" si="3"/>
        <v>средний</v>
      </c>
      <c r="AE38" s="29">
        <f t="shared" ref="AE38" si="12">SUM(E38,H38,K38,N38,Q38,T38,W38,Z38)</f>
        <v>24</v>
      </c>
      <c r="AF38" s="42" t="str">
        <f t="shared" ref="AF38" si="13">IF(AE38&lt;12,"низкий",IF(AE38&lt;20,"средний",IF(AE38&gt;19,"высокий")))</f>
        <v>высокий</v>
      </c>
    </row>
    <row r="39" spans="1:32" s="19" customFormat="1" ht="22.7" customHeight="1">
      <c r="A39" s="191">
        <v>26</v>
      </c>
      <c r="B39" s="376" t="str">
        <f>реч.разв.!B42</f>
        <v xml:space="preserve">Х. София </v>
      </c>
      <c r="C39" s="540">
        <v>1</v>
      </c>
      <c r="D39" s="543">
        <v>1</v>
      </c>
      <c r="E39" s="544">
        <v>2</v>
      </c>
      <c r="F39" s="540">
        <v>2</v>
      </c>
      <c r="G39" s="543">
        <v>2</v>
      </c>
      <c r="H39" s="544">
        <v>3</v>
      </c>
      <c r="I39" s="540">
        <v>2</v>
      </c>
      <c r="J39" s="543">
        <v>2</v>
      </c>
      <c r="K39" s="544">
        <v>3</v>
      </c>
      <c r="L39" s="540">
        <v>2</v>
      </c>
      <c r="M39" s="543">
        <v>2</v>
      </c>
      <c r="N39" s="544">
        <v>3</v>
      </c>
      <c r="O39" s="540">
        <v>2</v>
      </c>
      <c r="P39" s="543">
        <v>2</v>
      </c>
      <c r="Q39" s="544">
        <v>3</v>
      </c>
      <c r="R39" s="540">
        <v>2</v>
      </c>
      <c r="S39" s="543">
        <v>2</v>
      </c>
      <c r="T39" s="544">
        <v>3</v>
      </c>
      <c r="U39" s="540">
        <v>2</v>
      </c>
      <c r="V39" s="543">
        <v>2</v>
      </c>
      <c r="W39" s="544">
        <v>3</v>
      </c>
      <c r="X39" s="540">
        <v>2</v>
      </c>
      <c r="Y39" s="543">
        <v>2</v>
      </c>
      <c r="Z39" s="544">
        <v>3</v>
      </c>
      <c r="AA39" s="494">
        <f t="shared" si="10"/>
        <v>15</v>
      </c>
      <c r="AB39" s="493" t="str">
        <f t="shared" si="11"/>
        <v>средний</v>
      </c>
      <c r="AC39" s="494">
        <f t="shared" si="2"/>
        <v>15</v>
      </c>
      <c r="AD39" s="493" t="str">
        <f t="shared" si="3"/>
        <v>средний</v>
      </c>
      <c r="AE39" s="494">
        <f t="shared" ref="AE39" si="14">SUM(E39,H39,K39,N39,Q39,T39,W39,Z39)</f>
        <v>23</v>
      </c>
      <c r="AF39" s="42" t="str">
        <f t="shared" ref="AF39" si="15">IF(AE39&lt;12,"низкий",IF(AE39&lt;20,"средний",IF(AE39&gt;19,"высокий")))</f>
        <v>высокий</v>
      </c>
    </row>
    <row r="40" spans="1:32" s="19" customFormat="1" ht="22.7" customHeight="1">
      <c r="A40" s="191">
        <v>27</v>
      </c>
      <c r="B40" s="376" t="str">
        <f>реч.разв.!B43</f>
        <v xml:space="preserve">Ю. Илья </v>
      </c>
      <c r="C40" s="540">
        <v>2</v>
      </c>
      <c r="D40" s="543">
        <v>2</v>
      </c>
      <c r="E40" s="544">
        <v>3</v>
      </c>
      <c r="F40" s="540">
        <v>2</v>
      </c>
      <c r="G40" s="543">
        <v>2</v>
      </c>
      <c r="H40" s="544">
        <v>3</v>
      </c>
      <c r="I40" s="540">
        <v>2</v>
      </c>
      <c r="J40" s="543">
        <v>2</v>
      </c>
      <c r="K40" s="544">
        <v>3</v>
      </c>
      <c r="L40" s="540">
        <v>2</v>
      </c>
      <c r="M40" s="543">
        <v>2</v>
      </c>
      <c r="N40" s="544">
        <v>3</v>
      </c>
      <c r="O40" s="540">
        <v>2</v>
      </c>
      <c r="P40" s="543">
        <v>2</v>
      </c>
      <c r="Q40" s="544">
        <v>3</v>
      </c>
      <c r="R40" s="540">
        <v>2</v>
      </c>
      <c r="S40" s="543">
        <v>2</v>
      </c>
      <c r="T40" s="544">
        <v>3</v>
      </c>
      <c r="U40" s="540">
        <v>2</v>
      </c>
      <c r="V40" s="543">
        <v>2</v>
      </c>
      <c r="W40" s="544">
        <v>3</v>
      </c>
      <c r="X40" s="540">
        <v>2</v>
      </c>
      <c r="Y40" s="543">
        <v>2</v>
      </c>
      <c r="Z40" s="544">
        <v>3</v>
      </c>
      <c r="AA40" s="494">
        <f t="shared" si="10"/>
        <v>16</v>
      </c>
      <c r="AB40" s="493" t="str">
        <f t="shared" si="11"/>
        <v>средний</v>
      </c>
      <c r="AC40" s="494">
        <f t="shared" si="2"/>
        <v>16</v>
      </c>
      <c r="AD40" s="493" t="str">
        <f t="shared" si="3"/>
        <v>средний</v>
      </c>
      <c r="AE40" s="494">
        <f t="shared" ref="AE40" si="16">SUM(E40,H40,K40,N40,Q40,T40,W40,Z40)</f>
        <v>24</v>
      </c>
      <c r="AF40" s="42" t="str">
        <f t="shared" ref="AF40" si="17">IF(AE40&lt;12,"низкий",IF(AE40&lt;20,"средний",IF(AE40&gt;19,"высокий")))</f>
        <v>высокий</v>
      </c>
    </row>
    <row r="41" spans="1:32" s="19" customFormat="1" ht="22.7" customHeight="1">
      <c r="A41" s="192">
        <v>28</v>
      </c>
      <c r="B41" s="376">
        <f>реч.разв.!B44</f>
        <v>0</v>
      </c>
      <c r="C41" s="499"/>
      <c r="D41" s="545"/>
      <c r="E41" s="546"/>
      <c r="F41" s="499"/>
      <c r="G41" s="545"/>
      <c r="H41" s="546"/>
      <c r="I41" s="499"/>
      <c r="J41" s="545"/>
      <c r="K41" s="546"/>
      <c r="L41" s="499"/>
      <c r="M41" s="545"/>
      <c r="N41" s="546"/>
      <c r="O41" s="499"/>
      <c r="P41" s="545"/>
      <c r="Q41" s="546"/>
      <c r="R41" s="499"/>
      <c r="S41" s="545"/>
      <c r="T41" s="546"/>
      <c r="U41" s="499"/>
      <c r="V41" s="545"/>
      <c r="W41" s="546"/>
      <c r="X41" s="499"/>
      <c r="Y41" s="545"/>
      <c r="Z41" s="546"/>
      <c r="AA41" s="29"/>
      <c r="AB41" s="25"/>
      <c r="AC41" s="494"/>
      <c r="AD41" s="493"/>
      <c r="AE41" s="29"/>
      <c r="AF41" s="42"/>
    </row>
    <row r="42" spans="1:32" s="19" customFormat="1" ht="22.7" customHeight="1">
      <c r="A42" s="192">
        <v>29</v>
      </c>
      <c r="B42" s="376">
        <f>реч.разв.!B45</f>
        <v>0</v>
      </c>
      <c r="C42" s="478"/>
      <c r="D42" s="545"/>
      <c r="E42" s="547"/>
      <c r="F42" s="478"/>
      <c r="G42" s="545"/>
      <c r="H42" s="547"/>
      <c r="I42" s="478"/>
      <c r="J42" s="545"/>
      <c r="K42" s="547"/>
      <c r="L42" s="478"/>
      <c r="M42" s="545"/>
      <c r="N42" s="547"/>
      <c r="O42" s="478"/>
      <c r="P42" s="545"/>
      <c r="Q42" s="547"/>
      <c r="R42" s="478"/>
      <c r="S42" s="545"/>
      <c r="T42" s="547"/>
      <c r="U42" s="478"/>
      <c r="V42" s="545"/>
      <c r="W42" s="547"/>
      <c r="X42" s="478"/>
      <c r="Y42" s="545"/>
      <c r="Z42" s="547"/>
      <c r="AA42" s="29"/>
      <c r="AB42" s="25"/>
      <c r="AC42" s="494"/>
      <c r="AD42" s="493"/>
      <c r="AE42" s="29"/>
      <c r="AF42" s="31"/>
    </row>
    <row r="43" spans="1:32" s="19" customFormat="1" ht="22.7" customHeight="1" thickBot="1">
      <c r="A43" s="192">
        <v>30</v>
      </c>
      <c r="B43" s="376">
        <f>реч.разв.!B46</f>
        <v>0</v>
      </c>
      <c r="C43" s="478"/>
      <c r="D43" s="545"/>
      <c r="E43" s="547"/>
      <c r="F43" s="478"/>
      <c r="G43" s="545"/>
      <c r="H43" s="547"/>
      <c r="I43" s="478"/>
      <c r="J43" s="545"/>
      <c r="K43" s="547"/>
      <c r="L43" s="478"/>
      <c r="M43" s="545"/>
      <c r="N43" s="547"/>
      <c r="O43" s="478"/>
      <c r="P43" s="545"/>
      <c r="Q43" s="547"/>
      <c r="R43" s="478"/>
      <c r="S43" s="545"/>
      <c r="T43" s="547"/>
      <c r="U43" s="478"/>
      <c r="V43" s="545"/>
      <c r="W43" s="547"/>
      <c r="X43" s="478"/>
      <c r="Y43" s="545"/>
      <c r="Z43" s="547"/>
      <c r="AA43" s="146"/>
      <c r="AB43" s="147"/>
      <c r="AC43" s="494"/>
      <c r="AD43" s="493"/>
      <c r="AE43" s="146"/>
      <c r="AF43" s="149"/>
    </row>
    <row r="44" spans="1:32" s="19" customFormat="1" ht="22.7" customHeight="1" thickBot="1">
      <c r="A44" s="435"/>
      <c r="B44" s="441" t="s">
        <v>184</v>
      </c>
      <c r="C44" s="548">
        <f>AVERAGE(C14:C43)</f>
        <v>2.1111111111111112</v>
      </c>
      <c r="D44" s="548">
        <f t="shared" ref="D44:E44" si="18">AVERAGE(D14:D43)</f>
        <v>2.1481481481481484</v>
      </c>
      <c r="E44" s="549">
        <f t="shared" si="18"/>
        <v>2.8518518518518516</v>
      </c>
      <c r="F44" s="548">
        <f>AVERAGE(F14:F43)</f>
        <v>2.1481481481481484</v>
      </c>
      <c r="G44" s="548">
        <f t="shared" ref="G44:H44" si="19">AVERAGE(G14:G43)</f>
        <v>2.1481481481481484</v>
      </c>
      <c r="H44" s="549">
        <f t="shared" si="19"/>
        <v>2.8888888888888888</v>
      </c>
      <c r="I44" s="548">
        <f>AVERAGE(I14:I43)</f>
        <v>2.1111111111111112</v>
      </c>
      <c r="J44" s="548">
        <f t="shared" ref="J44:K44" si="20">AVERAGE(J14:J43)</f>
        <v>2.1111111111111112</v>
      </c>
      <c r="K44" s="549">
        <f t="shared" si="20"/>
        <v>2.8888888888888888</v>
      </c>
      <c r="L44" s="548">
        <f>AVERAGE(L14:L43)</f>
        <v>2.074074074074074</v>
      </c>
      <c r="M44" s="548">
        <f t="shared" ref="M44:N44" si="21">AVERAGE(M14:M43)</f>
        <v>2.074074074074074</v>
      </c>
      <c r="N44" s="549">
        <f t="shared" si="21"/>
        <v>2.8888888888888888</v>
      </c>
      <c r="O44" s="548">
        <f>AVERAGE(O14:O43)</f>
        <v>2.074074074074074</v>
      </c>
      <c r="P44" s="548">
        <f t="shared" ref="P44:Q44" si="22">AVERAGE(P14:P43)</f>
        <v>2.074074074074074</v>
      </c>
      <c r="Q44" s="549">
        <f t="shared" si="22"/>
        <v>2.8148148148148149</v>
      </c>
      <c r="R44" s="548">
        <f>AVERAGE(R14:R43)</f>
        <v>2.1851851851851851</v>
      </c>
      <c r="S44" s="548">
        <f t="shared" ref="S44:T44" si="23">AVERAGE(S14:S43)</f>
        <v>2.3333333333333335</v>
      </c>
      <c r="T44" s="549">
        <f t="shared" si="23"/>
        <v>2.8888888888888888</v>
      </c>
      <c r="U44" s="548">
        <f>AVERAGE(U14:U43)</f>
        <v>2.0370370370370372</v>
      </c>
      <c r="V44" s="548">
        <f t="shared" ref="V44:W44" si="24">AVERAGE(V14:V43)</f>
        <v>2.074074074074074</v>
      </c>
      <c r="W44" s="549">
        <f t="shared" si="24"/>
        <v>2.8518518518518516</v>
      </c>
      <c r="X44" s="548">
        <f>AVERAGE(X14:X43)</f>
        <v>1.8518518518518519</v>
      </c>
      <c r="Y44" s="548">
        <f t="shared" ref="Y44:Z44" si="25">AVERAGE(Y14:Y43)</f>
        <v>1.962962962962963</v>
      </c>
      <c r="Z44" s="549">
        <f t="shared" si="25"/>
        <v>2.8148148148148149</v>
      </c>
      <c r="AA44" s="467">
        <f t="shared" ref="AA44" si="26">SUM(C44,F44,I44,L44,O44,R44,U44,X44)</f>
        <v>16.592592592592592</v>
      </c>
      <c r="AB44" s="437" t="str">
        <f t="shared" ref="AB44" si="27">IF(AA44&lt;12,"низкий",IF(AA44&lt;20,"средний",IF(AA44&gt;19,"высокий")))</f>
        <v>средний</v>
      </c>
      <c r="AC44" s="467">
        <f>SUM(D44,G44,J44,M44,P44,S44,V44,Y44)</f>
        <v>16.925925925925927</v>
      </c>
      <c r="AD44" s="437" t="str">
        <f t="shared" si="3"/>
        <v>средний</v>
      </c>
      <c r="AE44" s="467">
        <f t="shared" ref="AE44" si="28">SUM(E44,H44,K44,N44,Q44,T44,W44,Z44)</f>
        <v>22.888888888888886</v>
      </c>
      <c r="AF44" s="438" t="str">
        <f t="shared" ref="AF44" si="29">IF(AE44&lt;12,"низкий",IF(AE44&lt;20,"средний",IF(AE44&gt;19,"высокий")))</f>
        <v>высокий</v>
      </c>
    </row>
    <row r="45" spans="1:32" s="19" customFormat="1" ht="22.7" customHeight="1" thickBot="1">
      <c r="A45" s="815" t="s">
        <v>69</v>
      </c>
      <c r="B45" s="871"/>
      <c r="C45" s="37">
        <f t="shared" ref="C45:N45" si="30">COUNT(C14:C43)</f>
        <v>27</v>
      </c>
      <c r="D45" s="37">
        <f t="shared" si="30"/>
        <v>27</v>
      </c>
      <c r="E45" s="150">
        <f t="shared" si="30"/>
        <v>27</v>
      </c>
      <c r="F45" s="37">
        <f t="shared" si="30"/>
        <v>27</v>
      </c>
      <c r="G45" s="37">
        <f t="shared" si="30"/>
        <v>27</v>
      </c>
      <c r="H45" s="150">
        <f t="shared" si="30"/>
        <v>27</v>
      </c>
      <c r="I45" s="37">
        <f t="shared" si="30"/>
        <v>27</v>
      </c>
      <c r="J45" s="37">
        <f t="shared" si="30"/>
        <v>27</v>
      </c>
      <c r="K45" s="150">
        <f t="shared" si="30"/>
        <v>27</v>
      </c>
      <c r="L45" s="37">
        <f t="shared" si="30"/>
        <v>27</v>
      </c>
      <c r="M45" s="37">
        <f t="shared" si="30"/>
        <v>27</v>
      </c>
      <c r="N45" s="150">
        <f t="shared" si="30"/>
        <v>27</v>
      </c>
      <c r="O45" s="37">
        <f t="shared" ref="O45:Z45" si="31">COUNT(O14:O43)</f>
        <v>27</v>
      </c>
      <c r="P45" s="37">
        <f t="shared" si="31"/>
        <v>27</v>
      </c>
      <c r="Q45" s="150">
        <f t="shared" si="31"/>
        <v>27</v>
      </c>
      <c r="R45" s="37">
        <f t="shared" si="31"/>
        <v>27</v>
      </c>
      <c r="S45" s="37">
        <f t="shared" si="31"/>
        <v>27</v>
      </c>
      <c r="T45" s="150">
        <f t="shared" si="31"/>
        <v>27</v>
      </c>
      <c r="U45" s="37">
        <f t="shared" si="31"/>
        <v>27</v>
      </c>
      <c r="V45" s="37">
        <f t="shared" si="31"/>
        <v>27</v>
      </c>
      <c r="W45" s="150">
        <f t="shared" si="31"/>
        <v>27</v>
      </c>
      <c r="X45" s="37">
        <f t="shared" si="31"/>
        <v>27</v>
      </c>
      <c r="Y45" s="37">
        <f t="shared" si="31"/>
        <v>27</v>
      </c>
      <c r="Z45" s="150">
        <f t="shared" si="31"/>
        <v>27</v>
      </c>
      <c r="AA45" s="813"/>
      <c r="AB45" s="872"/>
      <c r="AC45" s="518"/>
      <c r="AD45" s="518"/>
      <c r="AE45" s="43"/>
      <c r="AF45" s="44"/>
    </row>
    <row r="46" spans="1:32" ht="27.75" customHeight="1"/>
    <row r="47" spans="1:32" ht="15.75">
      <c r="A47" s="6"/>
      <c r="B47" s="6"/>
      <c r="C47" s="7"/>
      <c r="D47" s="7"/>
      <c r="E47" s="7"/>
      <c r="F47" s="7"/>
      <c r="G47" s="7"/>
      <c r="H47" s="4"/>
      <c r="I47" s="7"/>
      <c r="J47" s="7"/>
      <c r="K47" s="7"/>
      <c r="L47" s="7"/>
      <c r="M47" s="7"/>
      <c r="N47" s="4"/>
      <c r="O47" s="7"/>
      <c r="P47" s="7"/>
      <c r="Q47" s="7"/>
      <c r="R47" s="7"/>
      <c r="S47" s="7"/>
      <c r="T47" s="4"/>
      <c r="U47" s="7"/>
      <c r="V47" s="7"/>
      <c r="W47" s="7"/>
      <c r="X47" s="7"/>
      <c r="Y47" s="7"/>
    </row>
    <row r="48" spans="1:32" ht="15.75">
      <c r="AA48" s="7"/>
    </row>
    <row r="49" spans="1:28" s="13" customFormat="1" ht="15.75" customHeight="1">
      <c r="A49" s="848" t="s">
        <v>44</v>
      </c>
      <c r="B49" s="849"/>
      <c r="C49" s="849"/>
      <c r="D49" s="849"/>
      <c r="E49" s="849"/>
      <c r="F49" s="849"/>
      <c r="G49" s="849"/>
      <c r="H49" s="850"/>
      <c r="I49" s="32"/>
      <c r="J49" s="851" t="s">
        <v>203</v>
      </c>
      <c r="K49" s="852"/>
      <c r="L49" s="852"/>
      <c r="M49" s="852"/>
      <c r="N49" s="852"/>
      <c r="O49" s="852"/>
      <c r="P49" s="852"/>
      <c r="Q49" s="852"/>
      <c r="R49" s="853"/>
      <c r="T49" s="851" t="s">
        <v>45</v>
      </c>
      <c r="U49" s="852"/>
      <c r="V49" s="852"/>
      <c r="W49" s="852"/>
      <c r="X49" s="852"/>
      <c r="Y49" s="852"/>
      <c r="Z49" s="852"/>
      <c r="AA49" s="852"/>
      <c r="AB49" s="853"/>
    </row>
    <row r="50" spans="1:28" s="13" customFormat="1" ht="15.75" customHeight="1">
      <c r="A50" s="33"/>
      <c r="B50" s="873" t="s">
        <v>46</v>
      </c>
      <c r="C50" s="824" t="s">
        <v>47</v>
      </c>
      <c r="D50" s="825"/>
      <c r="E50" s="807" t="s">
        <v>48</v>
      </c>
      <c r="F50" s="808"/>
      <c r="G50" s="824" t="s">
        <v>49</v>
      </c>
      <c r="H50" s="825"/>
      <c r="I50" s="34"/>
      <c r="J50" s="35"/>
      <c r="K50" s="824" t="s">
        <v>46</v>
      </c>
      <c r="L50" s="825"/>
      <c r="M50" s="824" t="s">
        <v>47</v>
      </c>
      <c r="N50" s="825"/>
      <c r="O50" s="807" t="s">
        <v>48</v>
      </c>
      <c r="P50" s="808"/>
      <c r="Q50" s="824" t="s">
        <v>49</v>
      </c>
      <c r="R50" s="825"/>
      <c r="T50" s="35"/>
      <c r="U50" s="824" t="s">
        <v>46</v>
      </c>
      <c r="V50" s="825"/>
      <c r="W50" s="824" t="s">
        <v>47</v>
      </c>
      <c r="X50" s="825"/>
      <c r="Y50" s="807" t="s">
        <v>48</v>
      </c>
      <c r="Z50" s="808"/>
      <c r="AA50" s="824" t="s">
        <v>49</v>
      </c>
      <c r="AB50" s="825"/>
    </row>
    <row r="51" spans="1:28" s="13" customFormat="1" ht="26.25" customHeight="1">
      <c r="A51" s="33"/>
      <c r="B51" s="874"/>
      <c r="C51" s="826"/>
      <c r="D51" s="827"/>
      <c r="E51" s="809"/>
      <c r="F51" s="810"/>
      <c r="G51" s="826"/>
      <c r="H51" s="827"/>
      <c r="I51" s="34"/>
      <c r="J51" s="35"/>
      <c r="K51" s="826"/>
      <c r="L51" s="827"/>
      <c r="M51" s="826"/>
      <c r="N51" s="827"/>
      <c r="O51" s="809"/>
      <c r="P51" s="810"/>
      <c r="Q51" s="826"/>
      <c r="R51" s="827"/>
      <c r="T51" s="35"/>
      <c r="U51" s="826"/>
      <c r="V51" s="827"/>
      <c r="W51" s="826"/>
      <c r="X51" s="827"/>
      <c r="Y51" s="809"/>
      <c r="Z51" s="810"/>
      <c r="AA51" s="826"/>
      <c r="AB51" s="827"/>
    </row>
    <row r="52" spans="1:28" s="13" customFormat="1" ht="18.75">
      <c r="A52" s="33" t="s">
        <v>9</v>
      </c>
      <c r="B52" s="36">
        <f>AVERAGE(C45,F45,I45,L45,O45,R45,X45)</f>
        <v>27</v>
      </c>
      <c r="C52" s="844">
        <f>COUNTIF(AB14:AB43,"высокий")</f>
        <v>6</v>
      </c>
      <c r="D52" s="845"/>
      <c r="E52" s="844">
        <f>COUNTIF(AB14:AB43,"средний")</f>
        <v>18</v>
      </c>
      <c r="F52" s="845"/>
      <c r="G52" s="844">
        <f>COUNTIF(AB14:AB43,"низкий")</f>
        <v>3</v>
      </c>
      <c r="H52" s="845"/>
      <c r="I52" s="34"/>
      <c r="J52" s="33" t="s">
        <v>9</v>
      </c>
      <c r="K52" s="573">
        <f>AVERAGE(D45,G45,J45,M45,P45,S45,V45,Y45)</f>
        <v>27</v>
      </c>
      <c r="L52" s="574"/>
      <c r="M52" s="805">
        <f>COUNTIF(AD14:AD43,"высокий")</f>
        <v>7</v>
      </c>
      <c r="N52" s="806"/>
      <c r="O52" s="828">
        <f>COUNTIF(AD14:AD43,"средний")</f>
        <v>17</v>
      </c>
      <c r="P52" s="829"/>
      <c r="Q52" s="828">
        <f>COUNTIF(AD14:AD43,"низкий")</f>
        <v>3</v>
      </c>
      <c r="R52" s="829"/>
      <c r="T52" s="33" t="s">
        <v>9</v>
      </c>
      <c r="U52" s="573">
        <f>AVERAGE(E45,H45,K45,N45,Q45,T45,Z45)</f>
        <v>27</v>
      </c>
      <c r="V52" s="574"/>
      <c r="W52" s="805">
        <f>COUNTIF(AF14:AF43,"высокий")</f>
        <v>24</v>
      </c>
      <c r="X52" s="806"/>
      <c r="Y52" s="828">
        <f>COUNTIF(AF14:AF43,"средний")</f>
        <v>3</v>
      </c>
      <c r="Z52" s="829"/>
      <c r="AA52" s="828">
        <f>COUNTIF(AF14:AF43,"низкий")</f>
        <v>0</v>
      </c>
      <c r="AB52" s="829"/>
    </row>
    <row r="53" spans="1:28" s="13" customFormat="1" ht="18.75">
      <c r="A53" s="33" t="s">
        <v>10</v>
      </c>
      <c r="B53" s="33"/>
      <c r="C53" s="846">
        <f>(C52*100%)/B52</f>
        <v>0.22222222222222221</v>
      </c>
      <c r="D53" s="847"/>
      <c r="E53" s="846">
        <f>(E52*100%)/B52</f>
        <v>0.66666666666666663</v>
      </c>
      <c r="F53" s="847"/>
      <c r="G53" s="846">
        <f>(G52*100%)/B52</f>
        <v>0.1111111111111111</v>
      </c>
      <c r="H53" s="847"/>
      <c r="I53" s="34"/>
      <c r="J53" s="33" t="s">
        <v>10</v>
      </c>
      <c r="K53" s="185"/>
      <c r="L53" s="575"/>
      <c r="M53" s="792">
        <f>(M52*100%)/K52</f>
        <v>0.25925925925925924</v>
      </c>
      <c r="N53" s="793"/>
      <c r="O53" s="792">
        <f>(O52*100%)/K52</f>
        <v>0.62962962962962965</v>
      </c>
      <c r="P53" s="793"/>
      <c r="Q53" s="792">
        <f>(Q52*100%)/K52</f>
        <v>0.1111111111111111</v>
      </c>
      <c r="R53" s="793"/>
      <c r="T53" s="33" t="s">
        <v>10</v>
      </c>
      <c r="U53" s="185"/>
      <c r="V53" s="575"/>
      <c r="W53" s="792">
        <f>(W52*100%)/U52</f>
        <v>0.88888888888888884</v>
      </c>
      <c r="X53" s="793"/>
      <c r="Y53" s="792">
        <f>(Y52*100%)/U52</f>
        <v>0.1111111111111111</v>
      </c>
      <c r="Z53" s="793"/>
      <c r="AA53" s="792">
        <f>(AA52*100%)/U52</f>
        <v>0</v>
      </c>
      <c r="AB53" s="793"/>
    </row>
    <row r="55" spans="1:28" ht="5.25" customHeight="1"/>
  </sheetData>
  <sheetProtection selectLockedCells="1" selectUnlockedCells="1"/>
  <protectedRanges>
    <protectedRange sqref="C8:D8 E7:J8" name="Диапазон1_1_2"/>
  </protectedRanges>
  <mergeCells count="57">
    <mergeCell ref="G52:H52"/>
    <mergeCell ref="G53:H53"/>
    <mergeCell ref="E52:F52"/>
    <mergeCell ref="E53:F53"/>
    <mergeCell ref="C52:D52"/>
    <mergeCell ref="C53:D53"/>
    <mergeCell ref="M50:N51"/>
    <mergeCell ref="K50:L51"/>
    <mergeCell ref="AA52:AB52"/>
    <mergeCell ref="AA53:AB53"/>
    <mergeCell ref="Y52:Z52"/>
    <mergeCell ref="Y53:Z53"/>
    <mergeCell ref="W52:X52"/>
    <mergeCell ref="W53:X53"/>
    <mergeCell ref="Y50:Z51"/>
    <mergeCell ref="W50:X51"/>
    <mergeCell ref="U50:V51"/>
    <mergeCell ref="Q50:R51"/>
    <mergeCell ref="O50:P51"/>
    <mergeCell ref="A45:B45"/>
    <mergeCell ref="AA45:AB45"/>
    <mergeCell ref="B50:B51"/>
    <mergeCell ref="Q52:R52"/>
    <mergeCell ref="Q53:R53"/>
    <mergeCell ref="A49:H49"/>
    <mergeCell ref="J49:R49"/>
    <mergeCell ref="O52:P52"/>
    <mergeCell ref="O53:P53"/>
    <mergeCell ref="M52:N52"/>
    <mergeCell ref="M53:N53"/>
    <mergeCell ref="T49:AB49"/>
    <mergeCell ref="C50:D51"/>
    <mergeCell ref="E50:F51"/>
    <mergeCell ref="G50:H51"/>
    <mergeCell ref="AA50:AB51"/>
    <mergeCell ref="F12:H12"/>
    <mergeCell ref="C12:E12"/>
    <mergeCell ref="A12:A13"/>
    <mergeCell ref="B12:B13"/>
    <mergeCell ref="C6:O6"/>
    <mergeCell ref="A1:AK1"/>
    <mergeCell ref="A2:AK2"/>
    <mergeCell ref="A3:AK3"/>
    <mergeCell ref="A4:AK4"/>
    <mergeCell ref="A9:Z9"/>
    <mergeCell ref="A6:B6"/>
    <mergeCell ref="C8:I8"/>
    <mergeCell ref="C7:O7"/>
    <mergeCell ref="AE12:AF13"/>
    <mergeCell ref="AA12:AB13"/>
    <mergeCell ref="O12:Q12"/>
    <mergeCell ref="L12:N12"/>
    <mergeCell ref="I12:K12"/>
    <mergeCell ref="R12:T12"/>
    <mergeCell ref="X12:Z12"/>
    <mergeCell ref="U12:W12"/>
    <mergeCell ref="AC12:AD13"/>
  </mergeCells>
  <phoneticPr fontId="0" type="noConversion"/>
  <printOptions horizontalCentered="1" verticalCentered="1"/>
  <pageMargins left="0.55118110236220474" right="0.55118110236220474" top="0.78740157480314965" bottom="0.59055118110236227" header="0" footer="0"/>
  <pageSetup paperSize="9" scale="28" fitToHeight="30" orientation="landscape" horizontalDpi="4294967293" r:id="rId1"/>
  <headerFooter alignWithMargins="0"/>
  <rowBreaks count="1" manualBreakCount="1">
    <brk id="50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инд.маршрут</vt:lpstr>
      <vt:lpstr>справка К.Г.</vt:lpstr>
      <vt:lpstr>справка С.Г. </vt:lpstr>
      <vt:lpstr>справка Н.Г.</vt:lpstr>
      <vt:lpstr>реч.разв.</vt:lpstr>
      <vt:lpstr>ФЭМП</vt:lpstr>
      <vt:lpstr>ФКЦМ</vt:lpstr>
      <vt:lpstr>конструир.</vt:lpstr>
      <vt:lpstr>игра</vt:lpstr>
      <vt:lpstr>ОБЖ,ТРУД</vt:lpstr>
      <vt:lpstr>ПБ</vt:lpstr>
      <vt:lpstr>ИЗО</vt:lpstr>
      <vt:lpstr>музыка</vt:lpstr>
      <vt:lpstr>ФИЗО,ЗОЖ</vt:lpstr>
      <vt:lpstr>игра!Область_печати</vt:lpstr>
      <vt:lpstr>ИЗО!Область_печати</vt:lpstr>
      <vt:lpstr>инд.маршрут!Область_печати</vt:lpstr>
      <vt:lpstr>конструир.!Область_печати</vt:lpstr>
      <vt:lpstr>музыка!Область_печати</vt:lpstr>
      <vt:lpstr>'ОБЖ,ТРУД'!Область_печати</vt:lpstr>
      <vt:lpstr>реч.разв.!Область_печати</vt:lpstr>
      <vt:lpstr>'справка К.Г.'!Область_печати</vt:lpstr>
      <vt:lpstr>'справка Н.Г.'!Область_печати</vt:lpstr>
      <vt:lpstr>'справка С.Г. '!Область_печати</vt:lpstr>
      <vt:lpstr>'ФИЗО,ЗОЖ'!Область_печати</vt:lpstr>
      <vt:lpstr>ФКЦМ!Область_печати</vt:lpstr>
      <vt:lpstr>ФЭМП!Область_печати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2015-12-08T09:01:31Z</cp:lastPrinted>
  <dcterms:created xsi:type="dcterms:W3CDTF">1996-10-08T23:32:33Z</dcterms:created>
  <dcterms:modified xsi:type="dcterms:W3CDTF">2023-05-14T14:54:37Z</dcterms:modified>
</cp:coreProperties>
</file>